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270" yWindow="525" windowWidth="18855" windowHeight="7110" activeTab="1"/>
  </bookViews>
  <sheets>
    <sheet name="Rekapitulace stavby" sheetId="1" r:id="rId1"/>
    <sheet name="SO.01.a - VD Štěchovice -..." sheetId="2" r:id="rId2"/>
    <sheet name="SO.01.b - VD Štěchovice -..." sheetId="3" r:id="rId3"/>
    <sheet name="VRN - VRN" sheetId="4" r:id="rId4"/>
  </sheets>
  <definedNames>
    <definedName name="_xlnm._FilterDatabase" localSheetId="1" hidden="1">'SO.01.a - VD Štěchovice -...'!$C$130:$K$381</definedName>
    <definedName name="_xlnm._FilterDatabase" localSheetId="2" hidden="1">'SO.01.b - VD Štěchovice -...'!$C$121:$K$170</definedName>
    <definedName name="_xlnm._FilterDatabase" localSheetId="3" hidden="1">'VRN - VRN'!$C$118:$K$127</definedName>
    <definedName name="_xlnm.Print_Titles" localSheetId="0">'Rekapitulace stavby'!$92:$92</definedName>
    <definedName name="_xlnm.Print_Titles" localSheetId="1">'SO.01.a - VD Štěchovice -...'!$130:$130</definedName>
    <definedName name="_xlnm.Print_Titles" localSheetId="2">'SO.01.b - VD Štěchovice -...'!$121:$121</definedName>
    <definedName name="_xlnm.Print_Titles" localSheetId="3">'VRN - VRN'!$118:$118</definedName>
    <definedName name="_xlnm.Print_Area" localSheetId="0">'Rekapitulace stavby'!$D$4:$AO$76,'Rekapitulace stavby'!$C$82:$AQ$98</definedName>
    <definedName name="_xlnm.Print_Area" localSheetId="1">'SO.01.a - VD Štěchovice -...'!$C$4:$J$76,'SO.01.a - VD Štěchovice -...'!$C$82:$J$112,'SO.01.a - VD Štěchovice -...'!$C$118:$K$381</definedName>
    <definedName name="_xlnm.Print_Area" localSheetId="2">'SO.01.b - VD Štěchovice -...'!$C$4:$J$76,'SO.01.b - VD Štěchovice -...'!$C$82:$J$103,'SO.01.b - VD Štěchovice -...'!$C$109:$K$170</definedName>
    <definedName name="_xlnm.Print_Area" localSheetId="3">'VRN - VRN'!$C$4:$J$76,'VRN - VRN'!$C$82:$J$100,'VRN - VRN'!$C$106:$K$127</definedName>
  </definedNames>
  <calcPr calcId="145621" iterateDelta="1E-4"/>
</workbook>
</file>

<file path=xl/calcChain.xml><?xml version="1.0" encoding="utf-8"?>
<calcChain xmlns="http://schemas.openxmlformats.org/spreadsheetml/2006/main">
  <c r="J37" i="4" l="1"/>
  <c r="J36" i="4"/>
  <c r="AY97" i="1"/>
  <c r="J35" i="4"/>
  <c r="AX97" i="1" s="1"/>
  <c r="BI127" i="4"/>
  <c r="BH127" i="4"/>
  <c r="BG127" i="4"/>
  <c r="BF127" i="4"/>
  <c r="T127" i="4"/>
  <c r="R127" i="4"/>
  <c r="P127" i="4"/>
  <c r="BI126" i="4"/>
  <c r="BH126" i="4"/>
  <c r="BG126" i="4"/>
  <c r="BF126" i="4"/>
  <c r="T126" i="4"/>
  <c r="R126" i="4"/>
  <c r="P126" i="4"/>
  <c r="BI124" i="4"/>
  <c r="BH124" i="4"/>
  <c r="BG124" i="4"/>
  <c r="BF124" i="4"/>
  <c r="T124" i="4"/>
  <c r="R124" i="4"/>
  <c r="P124" i="4"/>
  <c r="BI123" i="4"/>
  <c r="BH123" i="4"/>
  <c r="BG123" i="4"/>
  <c r="BF123" i="4"/>
  <c r="T123" i="4"/>
  <c r="R123" i="4"/>
  <c r="P123" i="4"/>
  <c r="BI122" i="4"/>
  <c r="BH122" i="4"/>
  <c r="BG122" i="4"/>
  <c r="BF122" i="4"/>
  <c r="T122" i="4"/>
  <c r="R122" i="4"/>
  <c r="P122" i="4"/>
  <c r="J116" i="4"/>
  <c r="J115" i="4"/>
  <c r="F115" i="4"/>
  <c r="F113" i="4"/>
  <c r="E111" i="4"/>
  <c r="J92" i="4"/>
  <c r="J91" i="4"/>
  <c r="F91" i="4"/>
  <c r="F89" i="4"/>
  <c r="E87" i="4"/>
  <c r="J18" i="4"/>
  <c r="E18" i="4"/>
  <c r="F116" i="4" s="1"/>
  <c r="J17" i="4"/>
  <c r="J12" i="4"/>
  <c r="J113" i="4"/>
  <c r="E7" i="4"/>
  <c r="E109" i="4" s="1"/>
  <c r="J37" i="3"/>
  <c r="J36" i="3"/>
  <c r="AY96" i="1" s="1"/>
  <c r="J35" i="3"/>
  <c r="AX96" i="1"/>
  <c r="BI170" i="3"/>
  <c r="BH170" i="3"/>
  <c r="BG170" i="3"/>
  <c r="BF170" i="3"/>
  <c r="T170" i="3"/>
  <c r="T169" i="3" s="1"/>
  <c r="R170" i="3"/>
  <c r="R169" i="3" s="1"/>
  <c r="P170" i="3"/>
  <c r="P169" i="3" s="1"/>
  <c r="BI168" i="3"/>
  <c r="BH168" i="3"/>
  <c r="BG168" i="3"/>
  <c r="BF168" i="3"/>
  <c r="T168" i="3"/>
  <c r="T167" i="3" s="1"/>
  <c r="R168" i="3"/>
  <c r="R167" i="3" s="1"/>
  <c r="P168" i="3"/>
  <c r="P167" i="3" s="1"/>
  <c r="BI166" i="3"/>
  <c r="BH166" i="3"/>
  <c r="BG166" i="3"/>
  <c r="BF166" i="3"/>
  <c r="T166" i="3"/>
  <c r="R166" i="3"/>
  <c r="P166" i="3"/>
  <c r="BI165" i="3"/>
  <c r="BH165" i="3"/>
  <c r="BG165" i="3"/>
  <c r="BF165" i="3"/>
  <c r="T165" i="3"/>
  <c r="R165" i="3"/>
  <c r="P165" i="3"/>
  <c r="BI164" i="3"/>
  <c r="BH164" i="3"/>
  <c r="BG164" i="3"/>
  <c r="BF164" i="3"/>
  <c r="T164" i="3"/>
  <c r="R164" i="3"/>
  <c r="P164" i="3"/>
  <c r="BI163" i="3"/>
  <c r="BH163" i="3"/>
  <c r="BG163" i="3"/>
  <c r="BF163" i="3"/>
  <c r="T163" i="3"/>
  <c r="R163" i="3"/>
  <c r="P163" i="3"/>
  <c r="BI162" i="3"/>
  <c r="BH162" i="3"/>
  <c r="BG162" i="3"/>
  <c r="BF162" i="3"/>
  <c r="T162" i="3"/>
  <c r="R162" i="3"/>
  <c r="P162" i="3"/>
  <c r="BI161" i="3"/>
  <c r="BH161" i="3"/>
  <c r="BG161" i="3"/>
  <c r="BF161" i="3"/>
  <c r="T161" i="3"/>
  <c r="R161" i="3"/>
  <c r="P161" i="3"/>
  <c r="BI160" i="3"/>
  <c r="BH160" i="3"/>
  <c r="BG160" i="3"/>
  <c r="BF160" i="3"/>
  <c r="T160" i="3"/>
  <c r="R160" i="3"/>
  <c r="P160" i="3"/>
  <c r="BI159" i="3"/>
  <c r="BH159" i="3"/>
  <c r="BG159" i="3"/>
  <c r="BF159" i="3"/>
  <c r="T159" i="3"/>
  <c r="R159" i="3"/>
  <c r="P159" i="3"/>
  <c r="BI158" i="3"/>
  <c r="BH158" i="3"/>
  <c r="BG158" i="3"/>
  <c r="BF158" i="3"/>
  <c r="T158" i="3"/>
  <c r="R158" i="3"/>
  <c r="P158" i="3"/>
  <c r="BI157" i="3"/>
  <c r="BH157" i="3"/>
  <c r="BG157" i="3"/>
  <c r="BF157" i="3"/>
  <c r="T157" i="3"/>
  <c r="R157" i="3"/>
  <c r="P157" i="3"/>
  <c r="BI156" i="3"/>
  <c r="BH156" i="3"/>
  <c r="BG156" i="3"/>
  <c r="BF156" i="3"/>
  <c r="T156" i="3"/>
  <c r="R156" i="3"/>
  <c r="P156" i="3"/>
  <c r="BI155" i="3"/>
  <c r="BH155" i="3"/>
  <c r="BG155" i="3"/>
  <c r="BF155" i="3"/>
  <c r="T155" i="3"/>
  <c r="R155" i="3"/>
  <c r="P155" i="3"/>
  <c r="BI154" i="3"/>
  <c r="BH154" i="3"/>
  <c r="BG154" i="3"/>
  <c r="BF154" i="3"/>
  <c r="T154" i="3"/>
  <c r="R154" i="3"/>
  <c r="P154" i="3"/>
  <c r="BI153" i="3"/>
  <c r="BH153" i="3"/>
  <c r="BG153" i="3"/>
  <c r="BF153" i="3"/>
  <c r="T153" i="3"/>
  <c r="R153" i="3"/>
  <c r="P153" i="3"/>
  <c r="BI152" i="3"/>
  <c r="BH152" i="3"/>
  <c r="BG152" i="3"/>
  <c r="BF152" i="3"/>
  <c r="T152" i="3"/>
  <c r="R152" i="3"/>
  <c r="P152" i="3"/>
  <c r="BI151" i="3"/>
  <c r="BH151" i="3"/>
  <c r="BG151" i="3"/>
  <c r="BF151" i="3"/>
  <c r="T151" i="3"/>
  <c r="R151" i="3"/>
  <c r="P151" i="3"/>
  <c r="BI150" i="3"/>
  <c r="BH150" i="3"/>
  <c r="BG150" i="3"/>
  <c r="BF150" i="3"/>
  <c r="T150" i="3"/>
  <c r="R150" i="3"/>
  <c r="P150" i="3"/>
  <c r="BI149" i="3"/>
  <c r="BH149" i="3"/>
  <c r="BG149" i="3"/>
  <c r="BF149" i="3"/>
  <c r="T149" i="3"/>
  <c r="R149" i="3"/>
  <c r="P149" i="3"/>
  <c r="BI148" i="3"/>
  <c r="BH148" i="3"/>
  <c r="BG148" i="3"/>
  <c r="BF148" i="3"/>
  <c r="T148" i="3"/>
  <c r="R148" i="3"/>
  <c r="P148" i="3"/>
  <c r="BI146" i="3"/>
  <c r="BH146" i="3"/>
  <c r="BG146" i="3"/>
  <c r="BF146" i="3"/>
  <c r="T146" i="3"/>
  <c r="R146" i="3"/>
  <c r="P146" i="3"/>
  <c r="BI145" i="3"/>
  <c r="BH145" i="3"/>
  <c r="BG145" i="3"/>
  <c r="BF145" i="3"/>
  <c r="T145" i="3"/>
  <c r="R145" i="3"/>
  <c r="P145" i="3"/>
  <c r="BI144" i="3"/>
  <c r="BH144" i="3"/>
  <c r="BG144" i="3"/>
  <c r="BF144" i="3"/>
  <c r="T144" i="3"/>
  <c r="R144" i="3"/>
  <c r="P144" i="3"/>
  <c r="BI143" i="3"/>
  <c r="BH143" i="3"/>
  <c r="BG143" i="3"/>
  <c r="BF143" i="3"/>
  <c r="T143" i="3"/>
  <c r="R143" i="3"/>
  <c r="P143" i="3"/>
  <c r="BI142" i="3"/>
  <c r="BH142" i="3"/>
  <c r="BG142" i="3"/>
  <c r="BF142" i="3"/>
  <c r="T142" i="3"/>
  <c r="R142" i="3"/>
  <c r="P142" i="3"/>
  <c r="BI141" i="3"/>
  <c r="BH141" i="3"/>
  <c r="BG141" i="3"/>
  <c r="BF141" i="3"/>
  <c r="T141" i="3"/>
  <c r="R141" i="3"/>
  <c r="P141" i="3"/>
  <c r="BI140" i="3"/>
  <c r="BH140" i="3"/>
  <c r="BG140" i="3"/>
  <c r="BF140" i="3"/>
  <c r="T140" i="3"/>
  <c r="R140" i="3"/>
  <c r="P140" i="3"/>
  <c r="BI139" i="3"/>
  <c r="BH139" i="3"/>
  <c r="BG139" i="3"/>
  <c r="BF139" i="3"/>
  <c r="T139" i="3"/>
  <c r="R139" i="3"/>
  <c r="P139" i="3"/>
  <c r="BI138" i="3"/>
  <c r="BH138" i="3"/>
  <c r="BG138" i="3"/>
  <c r="BF138" i="3"/>
  <c r="T138" i="3"/>
  <c r="R138" i="3"/>
  <c r="P138" i="3"/>
  <c r="BI137" i="3"/>
  <c r="BH137" i="3"/>
  <c r="BG137" i="3"/>
  <c r="BF137" i="3"/>
  <c r="T137" i="3"/>
  <c r="R137" i="3"/>
  <c r="P137" i="3"/>
  <c r="BI136" i="3"/>
  <c r="BH136" i="3"/>
  <c r="BG136" i="3"/>
  <c r="BF136" i="3"/>
  <c r="T136" i="3"/>
  <c r="R136" i="3"/>
  <c r="P136" i="3"/>
  <c r="BI135" i="3"/>
  <c r="BH135" i="3"/>
  <c r="BG135" i="3"/>
  <c r="BF135" i="3"/>
  <c r="T135" i="3"/>
  <c r="R135" i="3"/>
  <c r="P135" i="3"/>
  <c r="BI134" i="3"/>
  <c r="BH134" i="3"/>
  <c r="BG134" i="3"/>
  <c r="BF134" i="3"/>
  <c r="T134" i="3"/>
  <c r="R134" i="3"/>
  <c r="P134" i="3"/>
  <c r="BI133" i="3"/>
  <c r="BH133" i="3"/>
  <c r="BG133" i="3"/>
  <c r="BF133" i="3"/>
  <c r="T133" i="3"/>
  <c r="R133" i="3"/>
  <c r="P133" i="3"/>
  <c r="BI132" i="3"/>
  <c r="BH132" i="3"/>
  <c r="BG132" i="3"/>
  <c r="BF132" i="3"/>
  <c r="T132" i="3"/>
  <c r="R132" i="3"/>
  <c r="P132" i="3"/>
  <c r="BI131" i="3"/>
  <c r="BH131" i="3"/>
  <c r="BG131" i="3"/>
  <c r="BF131" i="3"/>
  <c r="T131" i="3"/>
  <c r="R131" i="3"/>
  <c r="P131" i="3"/>
  <c r="BI130" i="3"/>
  <c r="BH130" i="3"/>
  <c r="BG130" i="3"/>
  <c r="BF130" i="3"/>
  <c r="T130" i="3"/>
  <c r="R130" i="3"/>
  <c r="P130" i="3"/>
  <c r="BI129" i="3"/>
  <c r="BH129" i="3"/>
  <c r="BG129" i="3"/>
  <c r="BF129" i="3"/>
  <c r="T129" i="3"/>
  <c r="R129" i="3"/>
  <c r="P129" i="3"/>
  <c r="BI128" i="3"/>
  <c r="BH128" i="3"/>
  <c r="BG128" i="3"/>
  <c r="BF128" i="3"/>
  <c r="T128" i="3"/>
  <c r="R128" i="3"/>
  <c r="P128" i="3"/>
  <c r="BI126" i="3"/>
  <c r="BH126" i="3"/>
  <c r="BG126" i="3"/>
  <c r="BF126" i="3"/>
  <c r="T126" i="3"/>
  <c r="R126" i="3"/>
  <c r="P126" i="3"/>
  <c r="BI125" i="3"/>
  <c r="BH125" i="3"/>
  <c r="BG125" i="3"/>
  <c r="BF125" i="3"/>
  <c r="T125" i="3"/>
  <c r="R125" i="3"/>
  <c r="P125" i="3"/>
  <c r="J119" i="3"/>
  <c r="J118" i="3"/>
  <c r="F118" i="3"/>
  <c r="F116" i="3"/>
  <c r="E114" i="3"/>
  <c r="J92" i="3"/>
  <c r="J91" i="3"/>
  <c r="F91" i="3"/>
  <c r="F89" i="3"/>
  <c r="E87" i="3"/>
  <c r="J18" i="3"/>
  <c r="E18" i="3"/>
  <c r="F92" i="3"/>
  <c r="J17" i="3"/>
  <c r="J12" i="3"/>
  <c r="J116" i="3" s="1"/>
  <c r="E7" i="3"/>
  <c r="E112" i="3" s="1"/>
  <c r="J37" i="2"/>
  <c r="J36" i="2"/>
  <c r="AY95" i="1"/>
  <c r="J35" i="2"/>
  <c r="AX95" i="1"/>
  <c r="BI378" i="2"/>
  <c r="BH378" i="2"/>
  <c r="BG378" i="2"/>
  <c r="BF378" i="2"/>
  <c r="T378" i="2"/>
  <c r="R378" i="2"/>
  <c r="P378" i="2"/>
  <c r="BI377" i="2"/>
  <c r="BH377" i="2"/>
  <c r="BG377" i="2"/>
  <c r="BF377" i="2"/>
  <c r="T377" i="2"/>
  <c r="R377" i="2"/>
  <c r="P377" i="2"/>
  <c r="BI373" i="2"/>
  <c r="BH373" i="2"/>
  <c r="BG373" i="2"/>
  <c r="BF373" i="2"/>
  <c r="T373" i="2"/>
  <c r="R373" i="2"/>
  <c r="P373" i="2"/>
  <c r="BI364" i="2"/>
  <c r="BH364" i="2"/>
  <c r="BG364" i="2"/>
  <c r="BF364" i="2"/>
  <c r="T364" i="2"/>
  <c r="R364" i="2"/>
  <c r="P364" i="2"/>
  <c r="BI357" i="2"/>
  <c r="BH357" i="2"/>
  <c r="BG357" i="2"/>
  <c r="BF357" i="2"/>
  <c r="T357" i="2"/>
  <c r="R357" i="2"/>
  <c r="P357" i="2"/>
  <c r="BI356" i="2"/>
  <c r="BH356" i="2"/>
  <c r="BG356" i="2"/>
  <c r="BF356" i="2"/>
  <c r="T356" i="2"/>
  <c r="R356" i="2"/>
  <c r="R354" i="2" s="1"/>
  <c r="P356" i="2"/>
  <c r="BI355" i="2"/>
  <c r="BH355" i="2"/>
  <c r="BG355" i="2"/>
  <c r="BF355" i="2"/>
  <c r="T355" i="2"/>
  <c r="T354" i="2" s="1"/>
  <c r="R355" i="2"/>
  <c r="P355" i="2"/>
  <c r="P354" i="2" s="1"/>
  <c r="BI353" i="2"/>
  <c r="BH353" i="2"/>
  <c r="BG353" i="2"/>
  <c r="BF353" i="2"/>
  <c r="T353" i="2"/>
  <c r="R353" i="2"/>
  <c r="P353" i="2"/>
  <c r="BI352" i="2"/>
  <c r="BH352" i="2"/>
  <c r="BG352" i="2"/>
  <c r="BF352" i="2"/>
  <c r="T352" i="2"/>
  <c r="R352" i="2"/>
  <c r="P352" i="2"/>
  <c r="BI351" i="2"/>
  <c r="BH351" i="2"/>
  <c r="BG351" i="2"/>
  <c r="BF351" i="2"/>
  <c r="T351" i="2"/>
  <c r="R351" i="2"/>
  <c r="P351" i="2"/>
  <c r="BI345" i="2"/>
  <c r="BH345" i="2"/>
  <c r="BG345" i="2"/>
  <c r="BF345" i="2"/>
  <c r="T345" i="2"/>
  <c r="R345" i="2"/>
  <c r="P345" i="2"/>
  <c r="BI343" i="2"/>
  <c r="BH343" i="2"/>
  <c r="BG343" i="2"/>
  <c r="BF343" i="2"/>
  <c r="T343" i="2"/>
  <c r="R343" i="2"/>
  <c r="P343" i="2"/>
  <c r="BI340" i="2"/>
  <c r="BH340" i="2"/>
  <c r="BG340" i="2"/>
  <c r="BF340" i="2"/>
  <c r="T340" i="2"/>
  <c r="R340" i="2"/>
  <c r="P340" i="2"/>
  <c r="BI338" i="2"/>
  <c r="BH338" i="2"/>
  <c r="BG338" i="2"/>
  <c r="BF338" i="2"/>
  <c r="T338" i="2"/>
  <c r="R338" i="2"/>
  <c r="P338" i="2"/>
  <c r="BI336" i="2"/>
  <c r="BH336" i="2"/>
  <c r="BG336" i="2"/>
  <c r="BF336" i="2"/>
  <c r="T336" i="2"/>
  <c r="R336" i="2"/>
  <c r="P336" i="2"/>
  <c r="BI334" i="2"/>
  <c r="BH334" i="2"/>
  <c r="BG334" i="2"/>
  <c r="BF334" i="2"/>
  <c r="T334" i="2"/>
  <c r="R334" i="2"/>
  <c r="P334" i="2"/>
  <c r="BI332" i="2"/>
  <c r="BH332" i="2"/>
  <c r="BG332" i="2"/>
  <c r="BF332" i="2"/>
  <c r="T332" i="2"/>
  <c r="R332" i="2"/>
  <c r="P332" i="2"/>
  <c r="BI330" i="2"/>
  <c r="BH330" i="2"/>
  <c r="BG330" i="2"/>
  <c r="BF330" i="2"/>
  <c r="T330" i="2"/>
  <c r="R330" i="2"/>
  <c r="P330" i="2"/>
  <c r="BI319" i="2"/>
  <c r="BH319" i="2"/>
  <c r="BG319" i="2"/>
  <c r="BF319" i="2"/>
  <c r="T319" i="2"/>
  <c r="R319" i="2"/>
  <c r="P319" i="2"/>
  <c r="BI314" i="2"/>
  <c r="BH314" i="2"/>
  <c r="BG314" i="2"/>
  <c r="BF314" i="2"/>
  <c r="T314" i="2"/>
  <c r="R314" i="2"/>
  <c r="P314" i="2"/>
  <c r="BI312" i="2"/>
  <c r="BH312" i="2"/>
  <c r="BG312" i="2"/>
  <c r="BF312" i="2"/>
  <c r="T312" i="2"/>
  <c r="R312" i="2"/>
  <c r="P312" i="2"/>
  <c r="BI311" i="2"/>
  <c r="BH311" i="2"/>
  <c r="BG311" i="2"/>
  <c r="BF311" i="2"/>
  <c r="T311" i="2"/>
  <c r="R311" i="2"/>
  <c r="P311" i="2"/>
  <c r="BI310" i="2"/>
  <c r="BH310" i="2"/>
  <c r="BG310" i="2"/>
  <c r="BF310" i="2"/>
  <c r="T310" i="2"/>
  <c r="R310" i="2"/>
  <c r="P310" i="2"/>
  <c r="BI309" i="2"/>
  <c r="BH309" i="2"/>
  <c r="BG309" i="2"/>
  <c r="BF309" i="2"/>
  <c r="T309" i="2"/>
  <c r="R309" i="2"/>
  <c r="P309" i="2"/>
  <c r="BI308" i="2"/>
  <c r="BH308" i="2"/>
  <c r="BG308" i="2"/>
  <c r="BF308" i="2"/>
  <c r="T308" i="2"/>
  <c r="R308" i="2"/>
  <c r="P308" i="2"/>
  <c r="BI307" i="2"/>
  <c r="BH307" i="2"/>
  <c r="BG307" i="2"/>
  <c r="BF307" i="2"/>
  <c r="T307" i="2"/>
  <c r="R307" i="2"/>
  <c r="P307" i="2"/>
  <c r="BI306" i="2"/>
  <c r="BH306" i="2"/>
  <c r="BG306" i="2"/>
  <c r="BF306" i="2"/>
  <c r="T306" i="2"/>
  <c r="R306" i="2"/>
  <c r="P306" i="2"/>
  <c r="BI305" i="2"/>
  <c r="BH305" i="2"/>
  <c r="BG305" i="2"/>
  <c r="BF305" i="2"/>
  <c r="T305" i="2"/>
  <c r="R305" i="2"/>
  <c r="P305" i="2"/>
  <c r="BI304" i="2"/>
  <c r="BH304" i="2"/>
  <c r="BG304" i="2"/>
  <c r="BF304" i="2"/>
  <c r="T304" i="2"/>
  <c r="R304" i="2"/>
  <c r="P304" i="2"/>
  <c r="BI303" i="2"/>
  <c r="BH303" i="2"/>
  <c r="BG303" i="2"/>
  <c r="BF303" i="2"/>
  <c r="T303" i="2"/>
  <c r="R303" i="2"/>
  <c r="P303" i="2"/>
  <c r="BI302" i="2"/>
  <c r="BH302" i="2"/>
  <c r="BG302" i="2"/>
  <c r="BF302" i="2"/>
  <c r="T302" i="2"/>
  <c r="R302" i="2"/>
  <c r="P302" i="2"/>
  <c r="BI301" i="2"/>
  <c r="BH301" i="2"/>
  <c r="BG301" i="2"/>
  <c r="BF301" i="2"/>
  <c r="T301" i="2"/>
  <c r="R301" i="2"/>
  <c r="P301" i="2"/>
  <c r="BI300" i="2"/>
  <c r="BH300" i="2"/>
  <c r="BG300" i="2"/>
  <c r="BF300" i="2"/>
  <c r="T300" i="2"/>
  <c r="R300" i="2"/>
  <c r="P300" i="2"/>
  <c r="BI299" i="2"/>
  <c r="BH299" i="2"/>
  <c r="BG299" i="2"/>
  <c r="BF299" i="2"/>
  <c r="T299" i="2"/>
  <c r="R299" i="2"/>
  <c r="P299" i="2"/>
  <c r="BI298" i="2"/>
  <c r="BH298" i="2"/>
  <c r="BG298" i="2"/>
  <c r="BF298" i="2"/>
  <c r="T298" i="2"/>
  <c r="R298" i="2"/>
  <c r="P298" i="2"/>
  <c r="BI297" i="2"/>
  <c r="BH297" i="2"/>
  <c r="BG297" i="2"/>
  <c r="BF297" i="2"/>
  <c r="T297" i="2"/>
  <c r="R297" i="2"/>
  <c r="P297" i="2"/>
  <c r="BI294" i="2"/>
  <c r="BH294" i="2"/>
  <c r="BG294" i="2"/>
  <c r="BF294" i="2"/>
  <c r="T294" i="2"/>
  <c r="R294" i="2"/>
  <c r="P294" i="2"/>
  <c r="BI292" i="2"/>
  <c r="BH292" i="2"/>
  <c r="BG292" i="2"/>
  <c r="BF292" i="2"/>
  <c r="T292" i="2"/>
  <c r="R292" i="2"/>
  <c r="P292" i="2"/>
  <c r="BI290" i="2"/>
  <c r="BH290" i="2"/>
  <c r="BG290" i="2"/>
  <c r="BF290" i="2"/>
  <c r="T290" i="2"/>
  <c r="R290" i="2"/>
  <c r="P290" i="2"/>
  <c r="BI288" i="2"/>
  <c r="BH288" i="2"/>
  <c r="BG288" i="2"/>
  <c r="BF288" i="2"/>
  <c r="T288" i="2"/>
  <c r="R288" i="2"/>
  <c r="P288" i="2"/>
  <c r="BI286" i="2"/>
  <c r="BH286" i="2"/>
  <c r="BG286" i="2"/>
  <c r="BF286" i="2"/>
  <c r="T286" i="2"/>
  <c r="R286" i="2"/>
  <c r="P286" i="2"/>
  <c r="BI284" i="2"/>
  <c r="BH284" i="2"/>
  <c r="BG284" i="2"/>
  <c r="BF284" i="2"/>
  <c r="T284" i="2"/>
  <c r="R284" i="2"/>
  <c r="P284" i="2"/>
  <c r="BI280" i="2"/>
  <c r="BH280" i="2"/>
  <c r="BG280" i="2"/>
  <c r="BF280" i="2"/>
  <c r="T280" i="2"/>
  <c r="R280" i="2"/>
  <c r="P280" i="2"/>
  <c r="BI278" i="2"/>
  <c r="BH278" i="2"/>
  <c r="BG278" i="2"/>
  <c r="BF278" i="2"/>
  <c r="T278" i="2"/>
  <c r="R278" i="2"/>
  <c r="P278" i="2"/>
  <c r="BI274" i="2"/>
  <c r="BH274" i="2"/>
  <c r="BG274" i="2"/>
  <c r="BF274" i="2"/>
  <c r="T274" i="2"/>
  <c r="R274" i="2"/>
  <c r="P274" i="2"/>
  <c r="BI270" i="2"/>
  <c r="BH270" i="2"/>
  <c r="BG270" i="2"/>
  <c r="BF270" i="2"/>
  <c r="T270" i="2"/>
  <c r="R270" i="2"/>
  <c r="P270" i="2"/>
  <c r="BI268" i="2"/>
  <c r="BH268" i="2"/>
  <c r="BG268" i="2"/>
  <c r="BF268" i="2"/>
  <c r="T268" i="2"/>
  <c r="R268" i="2"/>
  <c r="P268" i="2"/>
  <c r="BI265" i="2"/>
  <c r="BH265" i="2"/>
  <c r="BG265" i="2"/>
  <c r="BF265" i="2"/>
  <c r="T265" i="2"/>
  <c r="R265" i="2"/>
  <c r="P265" i="2"/>
  <c r="BI263" i="2"/>
  <c r="BH263" i="2"/>
  <c r="BG263" i="2"/>
  <c r="BF263" i="2"/>
  <c r="T263" i="2"/>
  <c r="R263" i="2"/>
  <c r="P263" i="2"/>
  <c r="BI261" i="2"/>
  <c r="BH261" i="2"/>
  <c r="BG261" i="2"/>
  <c r="BF261" i="2"/>
  <c r="T261" i="2"/>
  <c r="R261" i="2"/>
  <c r="P261" i="2"/>
  <c r="BI258" i="2"/>
  <c r="BH258" i="2"/>
  <c r="BG258" i="2"/>
  <c r="BF258" i="2"/>
  <c r="T258" i="2"/>
  <c r="R258" i="2"/>
  <c r="P258" i="2"/>
  <c r="BI256" i="2"/>
  <c r="BH256" i="2"/>
  <c r="BG256" i="2"/>
  <c r="BF256" i="2"/>
  <c r="T256" i="2"/>
  <c r="R256" i="2"/>
  <c r="P256" i="2"/>
  <c r="BI254" i="2"/>
  <c r="BH254" i="2"/>
  <c r="BG254" i="2"/>
  <c r="BF254" i="2"/>
  <c r="T254" i="2"/>
  <c r="R254" i="2"/>
  <c r="P254" i="2"/>
  <c r="BI253" i="2"/>
  <c r="BH253" i="2"/>
  <c r="BG253" i="2"/>
  <c r="BF253" i="2"/>
  <c r="T253" i="2"/>
  <c r="R253" i="2"/>
  <c r="P253" i="2"/>
  <c r="BI251" i="2"/>
  <c r="BH251" i="2"/>
  <c r="BG251" i="2"/>
  <c r="BF251" i="2"/>
  <c r="T251" i="2"/>
  <c r="R251" i="2"/>
  <c r="P251" i="2"/>
  <c r="BI249" i="2"/>
  <c r="BH249" i="2"/>
  <c r="BG249" i="2"/>
  <c r="BF249" i="2"/>
  <c r="T249" i="2"/>
  <c r="R249" i="2"/>
  <c r="P249" i="2"/>
  <c r="BI243" i="2"/>
  <c r="BH243" i="2"/>
  <c r="BG243" i="2"/>
  <c r="BF243" i="2"/>
  <c r="T243" i="2"/>
  <c r="R243" i="2"/>
  <c r="P243" i="2"/>
  <c r="BI237" i="2"/>
  <c r="BH237" i="2"/>
  <c r="BG237" i="2"/>
  <c r="BF237" i="2"/>
  <c r="T237" i="2"/>
  <c r="R237" i="2"/>
  <c r="P237" i="2"/>
  <c r="BI235" i="2"/>
  <c r="BH235" i="2"/>
  <c r="BG235" i="2"/>
  <c r="BF235" i="2"/>
  <c r="T235" i="2"/>
  <c r="R235" i="2"/>
  <c r="P235" i="2"/>
  <c r="BI231" i="2"/>
  <c r="BH231" i="2"/>
  <c r="BG231" i="2"/>
  <c r="BF231" i="2"/>
  <c r="T231" i="2"/>
  <c r="R231" i="2"/>
  <c r="P231" i="2"/>
  <c r="BI228" i="2"/>
  <c r="BH228" i="2"/>
  <c r="BG228" i="2"/>
  <c r="BF228" i="2"/>
  <c r="T228" i="2"/>
  <c r="R228" i="2"/>
  <c r="P228" i="2"/>
  <c r="BI224" i="2"/>
  <c r="BH224" i="2"/>
  <c r="BG224" i="2"/>
  <c r="BF224" i="2"/>
  <c r="T224" i="2"/>
  <c r="R224" i="2"/>
  <c r="P224" i="2"/>
  <c r="BI221" i="2"/>
  <c r="BH221" i="2"/>
  <c r="BG221" i="2"/>
  <c r="BF221" i="2"/>
  <c r="T221" i="2"/>
  <c r="R221" i="2"/>
  <c r="P221" i="2"/>
  <c r="BI219" i="2"/>
  <c r="BH219" i="2"/>
  <c r="BG219" i="2"/>
  <c r="BF219" i="2"/>
  <c r="T219" i="2"/>
  <c r="R219" i="2"/>
  <c r="P219" i="2"/>
  <c r="BI217" i="2"/>
  <c r="BH217" i="2"/>
  <c r="BG217" i="2"/>
  <c r="BF217" i="2"/>
  <c r="T217" i="2"/>
  <c r="R217" i="2"/>
  <c r="P217" i="2"/>
  <c r="BI213" i="2"/>
  <c r="BH213" i="2"/>
  <c r="BG213" i="2"/>
  <c r="BF213" i="2"/>
  <c r="T213" i="2"/>
  <c r="R213" i="2"/>
  <c r="P213" i="2"/>
  <c r="BI211" i="2"/>
  <c r="BH211" i="2"/>
  <c r="BG211" i="2"/>
  <c r="BF211" i="2"/>
  <c r="T211" i="2"/>
  <c r="R211" i="2"/>
  <c r="P211" i="2"/>
  <c r="BI209" i="2"/>
  <c r="BH209" i="2"/>
  <c r="BG209" i="2"/>
  <c r="BF209" i="2"/>
  <c r="T209" i="2"/>
  <c r="T208" i="2"/>
  <c r="R209" i="2"/>
  <c r="R208" i="2"/>
  <c r="P209" i="2"/>
  <c r="P208" i="2"/>
  <c r="BI206" i="2"/>
  <c r="BH206" i="2"/>
  <c r="BG206" i="2"/>
  <c r="BF206" i="2"/>
  <c r="T206" i="2"/>
  <c r="R206" i="2"/>
  <c r="P206" i="2"/>
  <c r="BI205" i="2"/>
  <c r="BH205" i="2"/>
  <c r="BG205" i="2"/>
  <c r="BF205" i="2"/>
  <c r="T205" i="2"/>
  <c r="R205" i="2"/>
  <c r="P205" i="2"/>
  <c r="BI197" i="2"/>
  <c r="BH197" i="2"/>
  <c r="BG197" i="2"/>
  <c r="BF197" i="2"/>
  <c r="T197" i="2"/>
  <c r="R197" i="2"/>
  <c r="P197" i="2"/>
  <c r="BI196" i="2"/>
  <c r="BH196" i="2"/>
  <c r="BG196" i="2"/>
  <c r="BF196" i="2"/>
  <c r="T196" i="2"/>
  <c r="R196" i="2"/>
  <c r="P196" i="2"/>
  <c r="BI193" i="2"/>
  <c r="BH193" i="2"/>
  <c r="BG193" i="2"/>
  <c r="BF193" i="2"/>
  <c r="T193" i="2"/>
  <c r="R193" i="2"/>
  <c r="P193" i="2"/>
  <c r="BI192" i="2"/>
  <c r="BH192" i="2"/>
  <c r="BG192" i="2"/>
  <c r="BF192" i="2"/>
  <c r="T192" i="2"/>
  <c r="R192" i="2"/>
  <c r="P192" i="2"/>
  <c r="BI191" i="2"/>
  <c r="BH191" i="2"/>
  <c r="BG191" i="2"/>
  <c r="BF191" i="2"/>
  <c r="T191" i="2"/>
  <c r="R191" i="2"/>
  <c r="P191" i="2"/>
  <c r="BI189" i="2"/>
  <c r="BH189" i="2"/>
  <c r="BG189" i="2"/>
  <c r="BF189" i="2"/>
  <c r="T189" i="2"/>
  <c r="R189" i="2"/>
  <c r="P189" i="2"/>
  <c r="BI187" i="2"/>
  <c r="BH187" i="2"/>
  <c r="BG187" i="2"/>
  <c r="BF187" i="2"/>
  <c r="T187" i="2"/>
  <c r="R187" i="2"/>
  <c r="P187" i="2"/>
  <c r="BI185" i="2"/>
  <c r="BH185" i="2"/>
  <c r="BG185" i="2"/>
  <c r="BF185" i="2"/>
  <c r="T185" i="2"/>
  <c r="R185" i="2"/>
  <c r="P185" i="2"/>
  <c r="BI175" i="2"/>
  <c r="BH175" i="2"/>
  <c r="BG175" i="2"/>
  <c r="BF175" i="2"/>
  <c r="T175" i="2"/>
  <c r="R175" i="2"/>
  <c r="P175" i="2"/>
  <c r="BI158" i="2"/>
  <c r="BH158" i="2"/>
  <c r="BG158" i="2"/>
  <c r="BF158" i="2"/>
  <c r="T158" i="2"/>
  <c r="R158" i="2"/>
  <c r="P158" i="2"/>
  <c r="BI156" i="2"/>
  <c r="BH156" i="2"/>
  <c r="BG156" i="2"/>
  <c r="BF156" i="2"/>
  <c r="T156" i="2"/>
  <c r="R156" i="2"/>
  <c r="P156" i="2"/>
  <c r="BI153" i="2"/>
  <c r="BH153" i="2"/>
  <c r="BG153" i="2"/>
  <c r="BF153" i="2"/>
  <c r="T153" i="2"/>
  <c r="R153" i="2"/>
  <c r="P153" i="2"/>
  <c r="BI151" i="2"/>
  <c r="BH151" i="2"/>
  <c r="BG151" i="2"/>
  <c r="BF151" i="2"/>
  <c r="T151" i="2"/>
  <c r="R151" i="2"/>
  <c r="P151" i="2"/>
  <c r="BI149" i="2"/>
  <c r="BH149" i="2"/>
  <c r="BG149" i="2"/>
  <c r="BF149" i="2"/>
  <c r="T149" i="2"/>
  <c r="R149" i="2"/>
  <c r="P149" i="2"/>
  <c r="BI145" i="2"/>
  <c r="BH145" i="2"/>
  <c r="BG145" i="2"/>
  <c r="BF145" i="2"/>
  <c r="T145" i="2"/>
  <c r="R145" i="2"/>
  <c r="P145" i="2"/>
  <c r="BI141" i="2"/>
  <c r="BH141" i="2"/>
  <c r="BG141" i="2"/>
  <c r="BF141" i="2"/>
  <c r="T141" i="2"/>
  <c r="R141" i="2"/>
  <c r="P141" i="2"/>
  <c r="BI138" i="2"/>
  <c r="BH138" i="2"/>
  <c r="BG138" i="2"/>
  <c r="BF138" i="2"/>
  <c r="T138" i="2"/>
  <c r="R138" i="2"/>
  <c r="P138" i="2"/>
  <c r="BI135" i="2"/>
  <c r="BH135" i="2"/>
  <c r="BG135" i="2"/>
  <c r="BF135" i="2"/>
  <c r="T135" i="2"/>
  <c r="R135" i="2"/>
  <c r="P135" i="2"/>
  <c r="BI134" i="2"/>
  <c r="BH134" i="2"/>
  <c r="BG134" i="2"/>
  <c r="BF134" i="2"/>
  <c r="T134" i="2"/>
  <c r="R134" i="2"/>
  <c r="P134" i="2"/>
  <c r="J128" i="2"/>
  <c r="J127" i="2"/>
  <c r="F127" i="2"/>
  <c r="F125" i="2"/>
  <c r="E123" i="2"/>
  <c r="J92" i="2"/>
  <c r="J91" i="2"/>
  <c r="F91" i="2"/>
  <c r="F89" i="2"/>
  <c r="E87" i="2"/>
  <c r="J18" i="2"/>
  <c r="E18" i="2"/>
  <c r="F128" i="2"/>
  <c r="J17" i="2"/>
  <c r="J12" i="2"/>
  <c r="J89" i="2"/>
  <c r="E7" i="2"/>
  <c r="E121" i="2" s="1"/>
  <c r="L90" i="1"/>
  <c r="AM90" i="1"/>
  <c r="AM89" i="1"/>
  <c r="L89" i="1"/>
  <c r="AM87" i="1"/>
  <c r="L87" i="1"/>
  <c r="L85" i="1"/>
  <c r="L84" i="1"/>
  <c r="BK127" i="4"/>
  <c r="J127" i="4"/>
  <c r="BK126" i="4"/>
  <c r="J126" i="4"/>
  <c r="BK124" i="4"/>
  <c r="J124" i="4"/>
  <c r="BK123" i="4"/>
  <c r="J123" i="4"/>
  <c r="BK122" i="4"/>
  <c r="J122" i="4"/>
  <c r="J170" i="3"/>
  <c r="BK168" i="3"/>
  <c r="J166" i="3"/>
  <c r="BK165" i="3"/>
  <c r="J164" i="3"/>
  <c r="BK163" i="3"/>
  <c r="J162" i="3"/>
  <c r="BK160" i="3"/>
  <c r="J159" i="3"/>
  <c r="J158" i="3"/>
  <c r="BK157" i="3"/>
  <c r="J156" i="3"/>
  <c r="BK155" i="3"/>
  <c r="J154" i="3"/>
  <c r="BK153" i="3"/>
  <c r="BK152" i="3"/>
  <c r="J151" i="3"/>
  <c r="J150" i="3"/>
  <c r="BK149" i="3"/>
  <c r="J148" i="3"/>
  <c r="J146" i="3"/>
  <c r="BK145" i="3"/>
  <c r="J144" i="3"/>
  <c r="BK143" i="3"/>
  <c r="BK142" i="3"/>
  <c r="J141" i="3"/>
  <c r="BK140" i="3"/>
  <c r="J139" i="3"/>
  <c r="BK138" i="3"/>
  <c r="J137" i="3"/>
  <c r="J136" i="3"/>
  <c r="J135" i="3"/>
  <c r="BK134" i="3"/>
  <c r="BK133" i="3"/>
  <c r="J132" i="3"/>
  <c r="BK131" i="3"/>
  <c r="J130" i="3"/>
  <c r="BK129" i="3"/>
  <c r="J128" i="3"/>
  <c r="BK126" i="3"/>
  <c r="J125" i="3"/>
  <c r="BK377" i="2"/>
  <c r="J373" i="2"/>
  <c r="BK364" i="2"/>
  <c r="BK357" i="2"/>
  <c r="J356" i="2"/>
  <c r="J355" i="2"/>
  <c r="BK353" i="2"/>
  <c r="BK352" i="2"/>
  <c r="J351" i="2"/>
  <c r="J345" i="2"/>
  <c r="J343" i="2"/>
  <c r="BK340" i="2"/>
  <c r="J338" i="2"/>
  <c r="J336" i="2"/>
  <c r="J334" i="2"/>
  <c r="BK332" i="2"/>
  <c r="BK330" i="2"/>
  <c r="J319" i="2"/>
  <c r="J314" i="2"/>
  <c r="BK312" i="2"/>
  <c r="J311" i="2"/>
  <c r="J310" i="2"/>
  <c r="BK309" i="2"/>
  <c r="BK308" i="2"/>
  <c r="BK306" i="2"/>
  <c r="J305" i="2"/>
  <c r="BK304" i="2"/>
  <c r="BK303" i="2"/>
  <c r="J302" i="2"/>
  <c r="J301" i="2"/>
  <c r="BK300" i="2"/>
  <c r="BK299" i="2"/>
  <c r="BK298" i="2"/>
  <c r="BK297" i="2"/>
  <c r="J294" i="2"/>
  <c r="BK292" i="2"/>
  <c r="BK290" i="2"/>
  <c r="J288" i="2"/>
  <c r="J286" i="2"/>
  <c r="J284" i="2"/>
  <c r="BK280" i="2"/>
  <c r="J278" i="2"/>
  <c r="J274" i="2"/>
  <c r="J270" i="2"/>
  <c r="BK268" i="2"/>
  <c r="BK265" i="2"/>
  <c r="BK263" i="2"/>
  <c r="BK261" i="2"/>
  <c r="BK258" i="2"/>
  <c r="J256" i="2"/>
  <c r="J254" i="2"/>
  <c r="BK253" i="2"/>
  <c r="BK251" i="2"/>
  <c r="BK249" i="2"/>
  <c r="BK243" i="2"/>
  <c r="BK237" i="2"/>
  <c r="BK235" i="2"/>
  <c r="BK231" i="2"/>
  <c r="BK228" i="2"/>
  <c r="J224" i="2"/>
  <c r="J221" i="2"/>
  <c r="J219" i="2"/>
  <c r="J217" i="2"/>
  <c r="J213" i="2"/>
  <c r="J211" i="2"/>
  <c r="J209" i="2"/>
  <c r="BK206" i="2"/>
  <c r="BK205" i="2"/>
  <c r="BK197" i="2"/>
  <c r="BK196" i="2"/>
  <c r="J193" i="2"/>
  <c r="J192" i="2"/>
  <c r="J191" i="2"/>
  <c r="BK189" i="2"/>
  <c r="J187" i="2"/>
  <c r="J185" i="2"/>
  <c r="BK175" i="2"/>
  <c r="J158" i="2"/>
  <c r="J156" i="2"/>
  <c r="BK153" i="2"/>
  <c r="BK151" i="2"/>
  <c r="J149" i="2"/>
  <c r="BK145" i="2"/>
  <c r="J145" i="2"/>
  <c r="J141" i="2"/>
  <c r="J138" i="2"/>
  <c r="J135" i="2"/>
  <c r="BK134" i="2"/>
  <c r="BK170" i="3"/>
  <c r="J168" i="3"/>
  <c r="BK166" i="3"/>
  <c r="J165" i="3"/>
  <c r="BK164" i="3"/>
  <c r="J163" i="3"/>
  <c r="BK162" i="3"/>
  <c r="BK161" i="3"/>
  <c r="J161" i="3"/>
  <c r="J160" i="3"/>
  <c r="BK159" i="3"/>
  <c r="BK158" i="3"/>
  <c r="J157" i="3"/>
  <c r="BK156" i="3"/>
  <c r="J155" i="3"/>
  <c r="BK154" i="3"/>
  <c r="J153" i="3"/>
  <c r="J152" i="3"/>
  <c r="BK151" i="3"/>
  <c r="BK150" i="3"/>
  <c r="J149" i="3"/>
  <c r="BK148" i="3"/>
  <c r="BK146" i="3"/>
  <c r="J145" i="3"/>
  <c r="BK144" i="3"/>
  <c r="J143" i="3"/>
  <c r="J142" i="3"/>
  <c r="BK141" i="3"/>
  <c r="J140" i="3"/>
  <c r="BK139" i="3"/>
  <c r="J138" i="3"/>
  <c r="BK137" i="3"/>
  <c r="BK136" i="3"/>
  <c r="BK135" i="3"/>
  <c r="J134" i="3"/>
  <c r="J133" i="3"/>
  <c r="BK132" i="3"/>
  <c r="J131" i="3"/>
  <c r="BK130" i="3"/>
  <c r="J129" i="3"/>
  <c r="BK128" i="3"/>
  <c r="J126" i="3"/>
  <c r="BK125" i="3"/>
  <c r="BK378" i="2"/>
  <c r="J378" i="2"/>
  <c r="J377" i="2"/>
  <c r="BK373" i="2"/>
  <c r="J364" i="2"/>
  <c r="J357" i="2"/>
  <c r="BK356" i="2"/>
  <c r="BK355" i="2"/>
  <c r="J353" i="2"/>
  <c r="J352" i="2"/>
  <c r="BK351" i="2"/>
  <c r="BK345" i="2"/>
  <c r="BK343" i="2"/>
  <c r="J340" i="2"/>
  <c r="BK338" i="2"/>
  <c r="BK336" i="2"/>
  <c r="BK334" i="2"/>
  <c r="J332" i="2"/>
  <c r="J330" i="2"/>
  <c r="BK319" i="2"/>
  <c r="BK314" i="2"/>
  <c r="J312" i="2"/>
  <c r="BK311" i="2"/>
  <c r="BK310" i="2"/>
  <c r="J309" i="2"/>
  <c r="J308" i="2"/>
  <c r="BK307" i="2"/>
  <c r="J307" i="2"/>
  <c r="J306" i="2"/>
  <c r="BK305" i="2"/>
  <c r="J304" i="2"/>
  <c r="J303" i="2"/>
  <c r="BK302" i="2"/>
  <c r="BK301" i="2"/>
  <c r="J300" i="2"/>
  <c r="J299" i="2"/>
  <c r="J298" i="2"/>
  <c r="J297" i="2"/>
  <c r="BK294" i="2"/>
  <c r="J292" i="2"/>
  <c r="J290" i="2"/>
  <c r="BK288" i="2"/>
  <c r="BK286" i="2"/>
  <c r="BK284" i="2"/>
  <c r="J280" i="2"/>
  <c r="BK278" i="2"/>
  <c r="BK274" i="2"/>
  <c r="BK270" i="2"/>
  <c r="J268" i="2"/>
  <c r="J265" i="2"/>
  <c r="J263" i="2"/>
  <c r="J261" i="2"/>
  <c r="J258" i="2"/>
  <c r="BK256" i="2"/>
  <c r="BK254" i="2"/>
  <c r="J253" i="2"/>
  <c r="J251" i="2"/>
  <c r="J249" i="2"/>
  <c r="J243" i="2"/>
  <c r="J237" i="2"/>
  <c r="J235" i="2"/>
  <c r="J231" i="2"/>
  <c r="J228" i="2"/>
  <c r="BK224" i="2"/>
  <c r="BK221" i="2"/>
  <c r="BK219" i="2"/>
  <c r="BK217" i="2"/>
  <c r="BK213" i="2"/>
  <c r="BK211" i="2"/>
  <c r="BK209" i="2"/>
  <c r="J206" i="2"/>
  <c r="J205" i="2"/>
  <c r="J197" i="2"/>
  <c r="J196" i="2"/>
  <c r="BK193" i="2"/>
  <c r="BK192" i="2"/>
  <c r="BK191" i="2"/>
  <c r="J189" i="2"/>
  <c r="BK187" i="2"/>
  <c r="BK185" i="2"/>
  <c r="J175" i="2"/>
  <c r="BK158" i="2"/>
  <c r="BK156" i="2"/>
  <c r="J153" i="2"/>
  <c r="J151" i="2"/>
  <c r="BK149" i="2"/>
  <c r="BK141" i="2"/>
  <c r="BK138" i="2"/>
  <c r="BK135" i="2"/>
  <c r="J134" i="2"/>
  <c r="AS94" i="1"/>
  <c r="BK133" i="2" l="1"/>
  <c r="J133" i="2" s="1"/>
  <c r="J98" i="2" s="1"/>
  <c r="P133" i="2"/>
  <c r="BK137" i="2"/>
  <c r="J137" i="2" s="1"/>
  <c r="J99" i="2" s="1"/>
  <c r="R137" i="2"/>
  <c r="BK155" i="2"/>
  <c r="J155" i="2" s="1"/>
  <c r="J100" i="2" s="1"/>
  <c r="R155" i="2"/>
  <c r="BK195" i="2"/>
  <c r="J195" i="2" s="1"/>
  <c r="J101" i="2" s="1"/>
  <c r="R195" i="2"/>
  <c r="BK204" i="2"/>
  <c r="J204" i="2" s="1"/>
  <c r="J102" i="2" s="1"/>
  <c r="T204" i="2"/>
  <c r="P210" i="2"/>
  <c r="P207" i="2" s="1"/>
  <c r="T210" i="2"/>
  <c r="P269" i="2"/>
  <c r="BK285" i="2"/>
  <c r="J285" i="2"/>
  <c r="J107" i="2"/>
  <c r="R285" i="2"/>
  <c r="BK313" i="2"/>
  <c r="J313" i="2"/>
  <c r="J108" i="2"/>
  <c r="R313" i="2"/>
  <c r="BK342" i="2"/>
  <c r="J342" i="2"/>
  <c r="J109" i="2"/>
  <c r="R342" i="2"/>
  <c r="BK372" i="2"/>
  <c r="J372" i="2"/>
  <c r="J111" i="2"/>
  <c r="R372" i="2"/>
  <c r="T147" i="3"/>
  <c r="R133" i="2"/>
  <c r="T133" i="2"/>
  <c r="P137" i="2"/>
  <c r="T137" i="2"/>
  <c r="P155" i="2"/>
  <c r="T155" i="2"/>
  <c r="P195" i="2"/>
  <c r="T195" i="2"/>
  <c r="P204" i="2"/>
  <c r="R204" i="2"/>
  <c r="BK210" i="2"/>
  <c r="J210" i="2" s="1"/>
  <c r="J105" i="2" s="1"/>
  <c r="R210" i="2"/>
  <c r="R207" i="2" s="1"/>
  <c r="BK269" i="2"/>
  <c r="J269" i="2" s="1"/>
  <c r="J106" i="2" s="1"/>
  <c r="R269" i="2"/>
  <c r="T269" i="2"/>
  <c r="P285" i="2"/>
  <c r="T285" i="2"/>
  <c r="T207" i="2" s="1"/>
  <c r="P313" i="2"/>
  <c r="T313" i="2"/>
  <c r="P342" i="2"/>
  <c r="T342" i="2"/>
  <c r="P372" i="2"/>
  <c r="T372" i="2"/>
  <c r="BK124" i="3"/>
  <c r="J124" i="3"/>
  <c r="J98" i="3" s="1"/>
  <c r="P124" i="3"/>
  <c r="R124" i="3"/>
  <c r="T124" i="3"/>
  <c r="BK127" i="3"/>
  <c r="J127" i="3" s="1"/>
  <c r="J99" i="3" s="1"/>
  <c r="P127" i="3"/>
  <c r="R127" i="3"/>
  <c r="T127" i="3"/>
  <c r="BK147" i="3"/>
  <c r="J147" i="3"/>
  <c r="J100" i="3" s="1"/>
  <c r="P147" i="3"/>
  <c r="R147" i="3"/>
  <c r="BK121" i="4"/>
  <c r="J121" i="4" s="1"/>
  <c r="J98" i="4" s="1"/>
  <c r="P121" i="4"/>
  <c r="R121" i="4"/>
  <c r="T121" i="4"/>
  <c r="BK125" i="4"/>
  <c r="J125" i="4" s="1"/>
  <c r="J99" i="4" s="1"/>
  <c r="P125" i="4"/>
  <c r="R125" i="4"/>
  <c r="T125" i="4"/>
  <c r="E85" i="2"/>
  <c r="J125" i="2"/>
  <c r="BE138" i="2"/>
  <c r="BE141" i="2"/>
  <c r="BE175" i="2"/>
  <c r="BE185" i="2"/>
  <c r="BE189" i="2"/>
  <c r="BE192" i="2"/>
  <c r="BE193" i="2"/>
  <c r="BE205" i="2"/>
  <c r="BE206" i="2"/>
  <c r="BE211" i="2"/>
  <c r="BE213" i="2"/>
  <c r="BE217" i="2"/>
  <c r="BE219" i="2"/>
  <c r="BE221" i="2"/>
  <c r="BE228" i="2"/>
  <c r="BE253" i="2"/>
  <c r="BE254" i="2"/>
  <c r="BE258" i="2"/>
  <c r="BE263" i="2"/>
  <c r="BE270" i="2"/>
  <c r="BE274" i="2"/>
  <c r="BE280" i="2"/>
  <c r="BE284" i="2"/>
  <c r="BE286" i="2"/>
  <c r="BE288" i="2"/>
  <c r="BE292" i="2"/>
  <c r="BE297" i="2"/>
  <c r="BE300" i="2"/>
  <c r="BE301" i="2"/>
  <c r="BE302" i="2"/>
  <c r="BE309" i="2"/>
  <c r="BE310" i="2"/>
  <c r="BE312" i="2"/>
  <c r="BE314" i="2"/>
  <c r="BE332" i="2"/>
  <c r="BE336" i="2"/>
  <c r="BE338" i="2"/>
  <c r="BE343" i="2"/>
  <c r="BE345" i="2"/>
  <c r="BE352" i="2"/>
  <c r="BE355" i="2"/>
  <c r="BE357" i="2"/>
  <c r="BE377" i="2"/>
  <c r="BE378" i="2"/>
  <c r="BK208" i="2"/>
  <c r="BK354" i="2"/>
  <c r="J354" i="2"/>
  <c r="J110" i="2" s="1"/>
  <c r="E85" i="3"/>
  <c r="F119" i="3"/>
  <c r="BE126" i="3"/>
  <c r="BE129" i="3"/>
  <c r="BE131" i="3"/>
  <c r="BE134" i="3"/>
  <c r="BE136" i="3"/>
  <c r="BE138" i="3"/>
  <c r="BE141" i="3"/>
  <c r="BE144" i="3"/>
  <c r="BE145" i="3"/>
  <c r="BE146" i="3"/>
  <c r="BE149" i="3"/>
  <c r="BE150" i="3"/>
  <c r="BE153" i="3"/>
  <c r="BE156" i="3"/>
  <c r="BE158" i="3"/>
  <c r="BE159" i="3"/>
  <c r="BE162" i="3"/>
  <c r="BE164" i="3"/>
  <c r="BE165" i="3"/>
  <c r="BE166" i="3"/>
  <c r="BK169" i="3"/>
  <c r="J169" i="3" s="1"/>
  <c r="J102" i="3" s="1"/>
  <c r="F92" i="2"/>
  <c r="BE134" i="2"/>
  <c r="BE135" i="2"/>
  <c r="BE145" i="2"/>
  <c r="BE149" i="2"/>
  <c r="BE151" i="2"/>
  <c r="BE153" i="2"/>
  <c r="BE156" i="2"/>
  <c r="BE158" i="2"/>
  <c r="BE187" i="2"/>
  <c r="BE191" i="2"/>
  <c r="BE196" i="2"/>
  <c r="BE197" i="2"/>
  <c r="BE209" i="2"/>
  <c r="BE224" i="2"/>
  <c r="BE231" i="2"/>
  <c r="BE235" i="2"/>
  <c r="BE237" i="2"/>
  <c r="BE243" i="2"/>
  <c r="BE249" i="2"/>
  <c r="BE251" i="2"/>
  <c r="BE256" i="2"/>
  <c r="BE261" i="2"/>
  <c r="BE265" i="2"/>
  <c r="BE268" i="2"/>
  <c r="BE278" i="2"/>
  <c r="BE290" i="2"/>
  <c r="BE294" i="2"/>
  <c r="BE298" i="2"/>
  <c r="BE299" i="2"/>
  <c r="BE303" i="2"/>
  <c r="BE304" i="2"/>
  <c r="BE305" i="2"/>
  <c r="BE306" i="2"/>
  <c r="BE307" i="2"/>
  <c r="BE308" i="2"/>
  <c r="BE311" i="2"/>
  <c r="BE319" i="2"/>
  <c r="BE330" i="2"/>
  <c r="BE334" i="2"/>
  <c r="BE340" i="2"/>
  <c r="BE351" i="2"/>
  <c r="BE353" i="2"/>
  <c r="BE356" i="2"/>
  <c r="BE364" i="2"/>
  <c r="BE373" i="2"/>
  <c r="J89" i="3"/>
  <c r="BE125" i="3"/>
  <c r="BE128" i="3"/>
  <c r="BE130" i="3"/>
  <c r="BE132" i="3"/>
  <c r="BE133" i="3"/>
  <c r="BE135" i="3"/>
  <c r="BE137" i="3"/>
  <c r="BE139" i="3"/>
  <c r="BE140" i="3"/>
  <c r="BE142" i="3"/>
  <c r="BE143" i="3"/>
  <c r="BE148" i="3"/>
  <c r="BE151" i="3"/>
  <c r="BE152" i="3"/>
  <c r="BE154" i="3"/>
  <c r="BE155" i="3"/>
  <c r="BE157" i="3"/>
  <c r="BE160" i="3"/>
  <c r="BE161" i="3"/>
  <c r="BE163" i="3"/>
  <c r="BE168" i="3"/>
  <c r="BE170" i="3"/>
  <c r="BK167" i="3"/>
  <c r="J167" i="3" s="1"/>
  <c r="J101" i="3" s="1"/>
  <c r="E85" i="4"/>
  <c r="J89" i="4"/>
  <c r="F92" i="4"/>
  <c r="BE122" i="4"/>
  <c r="BE123" i="4"/>
  <c r="BE124" i="4"/>
  <c r="BE126" i="4"/>
  <c r="BE127" i="4"/>
  <c r="J34" i="2"/>
  <c r="AW95" i="1"/>
  <c r="F37" i="2"/>
  <c r="BD95" i="1"/>
  <c r="F35" i="3"/>
  <c r="BB96" i="1"/>
  <c r="F36" i="3"/>
  <c r="BC96" i="1"/>
  <c r="F35" i="2"/>
  <c r="BB95" i="1"/>
  <c r="F37" i="3"/>
  <c r="BD96" i="1"/>
  <c r="F34" i="4"/>
  <c r="BA97" i="1"/>
  <c r="F35" i="4"/>
  <c r="BB97" i="1"/>
  <c r="F37" i="4"/>
  <c r="BD97" i="1"/>
  <c r="F34" i="3"/>
  <c r="BA96" i="1"/>
  <c r="F34" i="2"/>
  <c r="BA95" i="1"/>
  <c r="F36" i="2"/>
  <c r="BC95" i="1"/>
  <c r="J34" i="3"/>
  <c r="AW96" i="1"/>
  <c r="J34" i="4"/>
  <c r="AW97" i="1"/>
  <c r="F36" i="4"/>
  <c r="BC97" i="1"/>
  <c r="R120" i="4" l="1"/>
  <c r="R119" i="4"/>
  <c r="R123" i="3"/>
  <c r="R122" i="3"/>
  <c r="P123" i="3"/>
  <c r="P122" i="3" s="1"/>
  <c r="AU96" i="1" s="1"/>
  <c r="BK207" i="2"/>
  <c r="J207" i="2" s="1"/>
  <c r="J103" i="2" s="1"/>
  <c r="T120" i="4"/>
  <c r="T119" i="4"/>
  <c r="P120" i="4"/>
  <c r="P119" i="4" s="1"/>
  <c r="AU97" i="1" s="1"/>
  <c r="T123" i="3"/>
  <c r="T122" i="3" s="1"/>
  <c r="T132" i="2"/>
  <c r="T131" i="2"/>
  <c r="R132" i="2"/>
  <c r="R131" i="2" s="1"/>
  <c r="P132" i="2"/>
  <c r="P131" i="2"/>
  <c r="AU95" i="1"/>
  <c r="BK132" i="2"/>
  <c r="J132" i="2"/>
  <c r="J97" i="2"/>
  <c r="J208" i="2"/>
  <c r="J104" i="2" s="1"/>
  <c r="BK123" i="3"/>
  <c r="J123" i="3"/>
  <c r="J97" i="3"/>
  <c r="BK120" i="4"/>
  <c r="J120" i="4"/>
  <c r="J97" i="4" s="1"/>
  <c r="BA94" i="1"/>
  <c r="W30" i="1" s="1"/>
  <c r="J33" i="2"/>
  <c r="AV95" i="1" s="1"/>
  <c r="AT95" i="1" s="1"/>
  <c r="F33" i="3"/>
  <c r="AZ96" i="1"/>
  <c r="BB94" i="1"/>
  <c r="W31" i="1"/>
  <c r="BC94" i="1"/>
  <c r="W32" i="1"/>
  <c r="F33" i="2"/>
  <c r="AZ95" i="1"/>
  <c r="J33" i="3"/>
  <c r="AV96" i="1"/>
  <c r="AT96" i="1" s="1"/>
  <c r="F33" i="4"/>
  <c r="AZ97" i="1" s="1"/>
  <c r="J33" i="4"/>
  <c r="AV97" i="1" s="1"/>
  <c r="AT97" i="1" s="1"/>
  <c r="BD94" i="1"/>
  <c r="W33" i="1"/>
  <c r="BK131" i="2" l="1"/>
  <c r="J131" i="2" s="1"/>
  <c r="J30" i="2" s="1"/>
  <c r="AG95" i="1" s="1"/>
  <c r="AN95" i="1" s="1"/>
  <c r="BK122" i="3"/>
  <c r="J122" i="3"/>
  <c r="J30" i="3" s="1"/>
  <c r="AG96" i="1" s="1"/>
  <c r="AN96" i="1" s="1"/>
  <c r="BK119" i="4"/>
  <c r="J119" i="4"/>
  <c r="J96" i="4"/>
  <c r="AU94" i="1"/>
  <c r="AZ94" i="1"/>
  <c r="AV94" i="1"/>
  <c r="AK29" i="1"/>
  <c r="AW94" i="1"/>
  <c r="AK30" i="1" s="1"/>
  <c r="AX94" i="1"/>
  <c r="AY94" i="1"/>
  <c r="J96" i="2" l="1"/>
  <c r="J96" i="3"/>
  <c r="J39" i="2"/>
  <c r="J39" i="3"/>
  <c r="W29" i="1"/>
  <c r="J30" i="4"/>
  <c r="AG97" i="1"/>
  <c r="AN97" i="1"/>
  <c r="AT94" i="1"/>
  <c r="J39" i="4" l="1"/>
  <c r="AG94" i="1"/>
  <c r="AK26" i="1" s="1"/>
  <c r="AK35" i="1" s="1"/>
  <c r="AN94" i="1" l="1"/>
</calcChain>
</file>

<file path=xl/sharedStrings.xml><?xml version="1.0" encoding="utf-8"?>
<sst xmlns="http://schemas.openxmlformats.org/spreadsheetml/2006/main" count="4067" uniqueCount="768">
  <si>
    <t>Export Komplet</t>
  </si>
  <si>
    <t/>
  </si>
  <si>
    <t>2.0</t>
  </si>
  <si>
    <t>ZAMOK</t>
  </si>
  <si>
    <t>False</t>
  </si>
  <si>
    <t>{91de50e0-0248-4605-ad2f-588a1bb09518}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</si>
  <si>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</si>
  <si>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</si>
  <si>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</si>
  <si>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</si>
  <si>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</si>
  <si>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</si>
  <si>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</si>
  <si>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</si>
  <si>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Stechovice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</si>
  <si>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</si>
  <si>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</si>
  <si>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VD Štěchovice - generální oprava mostovky</t>
  </si>
  <si>
    <t>KSO:</t>
  </si>
  <si>
    <t>CC-CZ:</t>
  </si>
  <si>
    <t>Místo:</t>
  </si>
  <si>
    <t>Štěchovice</t>
  </si>
  <si>
    <t>Datum:</t>
  </si>
  <si>
    <t>6. 12. 2019</t>
  </si>
  <si>
    <t>Zadavatel:</t>
  </si>
  <si>
    <t>IČ:</t>
  </si>
  <si>
    <t>Povodí Vltavy, Státní podnik, Holečkova 3178/8,P 5</t>
  </si>
  <si>
    <t>DIČ:</t>
  </si>
  <si>
    <t>Uchazeč:</t>
  </si>
  <si>
    <t>Vyplň údaj</t>
  </si>
  <si>
    <t>Projektant:</t>
  </si>
  <si>
    <t>44300158</t>
  </si>
  <si>
    <t>Ing. Tomáš Jelínek</t>
  </si>
  <si>
    <t>True</t>
  </si>
  <si>
    <t>Zpracovatel:</t>
  </si>
  <si>
    <t>40055035</t>
  </si>
  <si>
    <t>Hana Pejšová</t>
  </si>
  <si>
    <t>Poznámka:</t>
  </si>
  <si>
    <t>Ceny vč veškerých vlivů mimo vyspecifikovaných je nutné zahrnout do jednotkových cen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</si>
  <si>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</si>
  <si>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</si>
  <si>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</si>
  <si>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</si>
  <si>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</si>
  <si>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</si>
  <si>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</si>
  <si>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</si>
  <si>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</si>
  <si>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</si>
  <si>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</si>
  <si>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</si>
  <si>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</si>
  <si>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</si>
  <si>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</si>
  <si>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</si>
  <si>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</si>
  <si>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</si>
  <si>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</si>
  <si>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</si>
  <si>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</si>
  <si>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</si>
  <si>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</si>
  <si>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</si>
  <si>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</si>
  <si>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</si>
  <si>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</si>
  <si>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</si>
  <si>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</si>
  <si>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</si>
  <si>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</si>
  <si>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</si>
  <si>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</si>
  <si>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</si>
  <si>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</si>
  <si>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</si>
  <si>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</si>
  <si>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</si>
  <si>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</si>
  <si>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</si>
  <si>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</si>
  <si>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</si>
  <si>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</si>
  <si>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</si>
  <si>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</si>
  <si>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SO.01.a</t>
  </si>
  <si>
    <t>STA</t>
  </si>
  <si>
    <t>1</t>
  </si>
  <si>
    <t>{b27ac95d-6b7e-4c83-8011-287bc917fad3}</t>
  </si>
  <si>
    <t>2</t>
  </si>
  <si>
    <t>SO.01.b</t>
  </si>
  <si>
    <t>VD Štěchovice - generální prava mostovky - Elektro</t>
  </si>
  <si>
    <t>{701f1368-745d-418b-99ca-186d70d6a6ea}</t>
  </si>
  <si>
    <t>VRN</t>
  </si>
  <si>
    <t>{58b168db-04f4-4e7a-97ab-87d6fb777cb8}</t>
  </si>
  <si>
    <t>KRYCÍ LIST SOUPISU PRACÍ</t>
  </si>
  <si>
    <t>Objekt:</t>
  </si>
  <si>
    <t>SO.01.a - VD Štěchovice - generální oprava mostovky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</si>
  <si>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</si>
  <si>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</si>
  <si>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</si>
  <si>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</si>
  <si>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</si>
  <si>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</si>
  <si>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4 - Vodorovné konstrukce</t>
  </si>
  <si>
    <t xml:space="preserve">    6 - Úpravy povrchů, podlahy a osazování výplní</t>
  </si>
  <si>
    <t xml:space="preserve">    9 - Ostatní konstrukce a práce, bourání</t>
  </si>
  <si>
    <t xml:space="preserve">    997 - Přesun vybouraného materiálu</t>
  </si>
  <si>
    <t xml:space="preserve">    998 - Přesun hmot</t>
  </si>
  <si>
    <t>PSV - Práce a dodávky PSV</t>
  </si>
  <si>
    <t xml:space="preserve">    741 - Elektroinstalace - silnoproud</t>
  </si>
  <si>
    <t xml:space="preserve">    762 - Konstrukce tesařské</t>
  </si>
  <si>
    <t xml:space="preserve">    764 - Konstrukce klempířské</t>
  </si>
  <si>
    <t xml:space="preserve">    767 - Konstrukce zámečnické</t>
  </si>
  <si>
    <t xml:space="preserve">    783 - Dokončovací práce - nátěry</t>
  </si>
  <si>
    <t xml:space="preserve">    787 - Dokončovací práce - zasklívání</t>
  </si>
  <si>
    <t xml:space="preserve">    789 - Povrchové úpravy ocelových konstrukcí a technologických zařízení</t>
  </si>
  <si>
    <t>HZS - Ostatní práce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</si>
  <si>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</si>
  <si>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</si>
  <si>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</si>
  <si>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</si>
  <si>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</si>
  <si>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</si>
  <si>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</si>
  <si>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</si>
  <si>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</si>
  <si>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</si>
  <si>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</si>
  <si>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</si>
  <si>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</si>
  <si>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</si>
  <si>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</si>
  <si>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</si>
  <si>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4</t>
  </si>
  <si>
    <t>Vodorovné konstrukce</t>
  </si>
  <si>
    <t>K</t>
  </si>
  <si>
    <t>429172222</t>
  </si>
  <si>
    <t>Montáž ocelových prvků - paždíků -  přes 100 kg</t>
  </si>
  <si>
    <t>kg</t>
  </si>
  <si>
    <t>CS ÚRS 2019 02</t>
  </si>
  <si>
    <t>576011798</t>
  </si>
  <si>
    <t>M</t>
  </si>
  <si>
    <t>13010910</t>
  </si>
  <si>
    <t>ocel profilová U 100 jakost 11 375</t>
  </si>
  <si>
    <t>t</t>
  </si>
  <si>
    <t>8</t>
  </si>
  <si>
    <t>338547701</t>
  </si>
  <si>
    <t>VV</t>
  </si>
  <si>
    <t>5,088*1,1</t>
  </si>
  <si>
    <t>6</t>
  </si>
  <si>
    <t>Úpravy povrchů, podlahy a osazování výplní</t>
  </si>
  <si>
    <t>3</t>
  </si>
  <si>
    <t>619996115</t>
  </si>
  <si>
    <t>Ochrana podlahy obedněním vč odstranění</t>
  </si>
  <si>
    <t>m2</t>
  </si>
  <si>
    <t>300352356</t>
  </si>
  <si>
    <t>schodiště</t>
  </si>
  <si>
    <t>2,9*2,7*5</t>
  </si>
  <si>
    <t>619996125</t>
  </si>
  <si>
    <t>Ochrana svislých ploch obedněním vč odstranění</t>
  </si>
  <si>
    <t>-1848842849</t>
  </si>
  <si>
    <t>po oknech a dveřích v chodbě</t>
  </si>
  <si>
    <t>1,4*24*2*5+0,7*0,8*10</t>
  </si>
  <si>
    <t>Součet</t>
  </si>
  <si>
    <t>5</t>
  </si>
  <si>
    <t>625681012</t>
  </si>
  <si>
    <t>Ochrana proti holubům hrotovým systémem dvouřadým s účinnou šířkou 15 cm</t>
  </si>
  <si>
    <t>m</t>
  </si>
  <si>
    <t>733772935</t>
  </si>
  <si>
    <t>(2,8+3,06)*2*5</t>
  </si>
  <si>
    <t>24*2*5+30*2</t>
  </si>
  <si>
    <t>629991011</t>
  </si>
  <si>
    <t>Zakrytí výplní otvorů a svislých ploch fólií přilepenou lepící páskou - pro nové zasklení oken v domečku</t>
  </si>
  <si>
    <t>-735721011</t>
  </si>
  <si>
    <t>(1,4*(2,9+2,7)*2+2,965*1,4+0,7*0,8)*5</t>
  </si>
  <si>
    <t>7</t>
  </si>
  <si>
    <t>62999101R</t>
  </si>
  <si>
    <t>Zakrytí svislých a vodorovných ploch u konstrukce zakrytí chodby zasílenou fólií vč upevnění ke konstrukci</t>
  </si>
  <si>
    <t>-1818792040</t>
  </si>
  <si>
    <t>(5,24+3,2*2)*24*5</t>
  </si>
  <si>
    <t>62999101R1</t>
  </si>
  <si>
    <t>Uzavření repasovaného pole zpevněnou fólií vč upevnění</t>
  </si>
  <si>
    <t>2083840804</t>
  </si>
  <si>
    <t>3,5*2,8*5</t>
  </si>
  <si>
    <t>9</t>
  </si>
  <si>
    <t>Ostatní konstrukce a práce, bourání</t>
  </si>
  <si>
    <t>938111111</t>
  </si>
  <si>
    <t>Čištění zdiva pilířů od holubinců</t>
  </si>
  <si>
    <t>505903403</t>
  </si>
  <si>
    <t>(2,9+2,7)*2*14*5</t>
  </si>
  <si>
    <t>10</t>
  </si>
  <si>
    <t>94321000R</t>
  </si>
  <si>
    <t>Prostorové zavěšené lešení vč konstrukce pro ochrannou plachtu a ochranné plachty-montáž,nájemné a demontáž</t>
  </si>
  <si>
    <t>kpl</t>
  </si>
  <si>
    <t>-1401539089</t>
  </si>
  <si>
    <t>poznámka :</t>
  </si>
  <si>
    <t>položka bude soutěžena dle §92 odst. 2 dle zákona č.134/2016 Sb. na výkon nebo funkci</t>
  </si>
  <si>
    <t>konstrukce pro ochrannou plachtu (ochrana chodby)</t>
  </si>
  <si>
    <t>5,24*3,2*24*5 = 2012,16m3</t>
  </si>
  <si>
    <t>prostorové lešení rámové lehké s podlážkami do 200kg/m2 - pole VI</t>
  </si>
  <si>
    <t>30*7,2*14 = 3024m3</t>
  </si>
  <si>
    <t>záchytná plachta pro zábránění odpadávání nečistorr a písku při otryskání a při stříkání vč zřízení vybíracích míst</t>
  </si>
  <si>
    <t>7,2*(24*5+30*1) = 1080m2</t>
  </si>
  <si>
    <t>(24*2*5+30*2)*3,9 = 1170m2</t>
  </si>
  <si>
    <t>1,2*1*(24*5+30*1) = 360m2</t>
  </si>
  <si>
    <t>lešení zavěšené trubkové na mostech vč podlážky - pro 2 pracovní úrovně</t>
  </si>
  <si>
    <t>7,2*24*5*2 = 1728m2</t>
  </si>
  <si>
    <t xml:space="preserve">lešenová podlaha s příčníky pro trubková lešení </t>
  </si>
  <si>
    <t>1,8*2*(24*5) = 432m2</t>
  </si>
  <si>
    <t>11</t>
  </si>
  <si>
    <t>944956001</t>
  </si>
  <si>
    <t>Ochranné krytí vnitřních kabelů,technologie,gallovy řetězy, apod  geotextílií,fólií či jiným vhodným způsobem</t>
  </si>
  <si>
    <t>1202754713</t>
  </si>
  <si>
    <t>kabely</t>
  </si>
  <si>
    <t>24*5,24*5</t>
  </si>
  <si>
    <t>technol zař</t>
  </si>
  <si>
    <t>5*5*5</t>
  </si>
  <si>
    <t>2,9*2,9*5</t>
  </si>
  <si>
    <t>řetězy</t>
  </si>
  <si>
    <t>5*2*17*3</t>
  </si>
  <si>
    <t>12</t>
  </si>
  <si>
    <t>944976001</t>
  </si>
  <si>
    <t>Záchytná síť v do 6 m - ochrana proti holubům ochrannou sítí u spodní části polí</t>
  </si>
  <si>
    <t>-719336033</t>
  </si>
  <si>
    <t>5,24*(24*5+30)*1,1</t>
  </si>
  <si>
    <t>13</t>
  </si>
  <si>
    <t>952902121</t>
  </si>
  <si>
    <t>Čištění budov zametení drsných podlah</t>
  </si>
  <si>
    <t>2000416855</t>
  </si>
  <si>
    <t>2,9*2,7*5+3,8*24*5</t>
  </si>
  <si>
    <t>14</t>
  </si>
  <si>
    <t>952903008</t>
  </si>
  <si>
    <t>Čištění budov odstranění ptačího nebo netopýřího trusu z těžko přístupných míst - pilíře</t>
  </si>
  <si>
    <t>990379507</t>
  </si>
  <si>
    <t>(2,7+2,9)*2*0,5*5</t>
  </si>
  <si>
    <t>9539400R1</t>
  </si>
  <si>
    <t>Hasící přístroje práškové 6kg  s hasící schopností 21A a 113B - dle zprávy PBŘ</t>
  </si>
  <si>
    <t>kus</t>
  </si>
  <si>
    <t>-1136644545</t>
  </si>
  <si>
    <t>16</t>
  </si>
  <si>
    <t>9539400R2</t>
  </si>
  <si>
    <t>Vybavení objektu požárně bezpečnostním značením dle ČSN ISO 3964 a ČSN 01 8013 - dle zprávy PBŘ (např informativní a výstražné tabulky,označení uzávěrů vody,elektro,...)</t>
  </si>
  <si>
    <t>-1740804650</t>
  </si>
  <si>
    <t>17</t>
  </si>
  <si>
    <t>95900000R</t>
  </si>
  <si>
    <t>Ochrana proti pádu,kompl provedení - D+M</t>
  </si>
  <si>
    <t>pole</t>
  </si>
  <si>
    <t>1199884362</t>
  </si>
  <si>
    <t>997</t>
  </si>
  <si>
    <t>Přesun vybouraného materiálu</t>
  </si>
  <si>
    <t>18</t>
  </si>
  <si>
    <t>99701300R</t>
  </si>
  <si>
    <t>Přesun vybouraného materiálu  - vnitrostaveništní ruční vodorovný a svislý přesuní vč odvozu na skládku a poplatku na skádce</t>
  </si>
  <si>
    <t>96347836</t>
  </si>
  <si>
    <t>19</t>
  </si>
  <si>
    <t>99701384R</t>
  </si>
  <si>
    <t>Doprava a zákonné uložení odpadu po otryskávání kód odpadu 120 116 na skládku vč. všech poplatků</t>
  </si>
  <si>
    <t>-526199796</t>
  </si>
  <si>
    <t>předpoklad</t>
  </si>
  <si>
    <t>3781,57*0,02+(2375,84-35,5*5)*0,05</t>
  </si>
  <si>
    <t>998</t>
  </si>
  <si>
    <t>Přesun hmot</t>
  </si>
  <si>
    <t>20</t>
  </si>
  <si>
    <t>998212111</t>
  </si>
  <si>
    <t>Přesun hmot pro mosty ocelové v do 20 m</t>
  </si>
  <si>
    <t>1800989187</t>
  </si>
  <si>
    <t>998212191</t>
  </si>
  <si>
    <t>Příplatek k přesunu hmot pro mosty zděné nebo monolitické za zvětšený přesun do 1000 m</t>
  </si>
  <si>
    <t>-2063034328</t>
  </si>
  <si>
    <t>PSV</t>
  </si>
  <si>
    <t>Práce a dodávky PSV</t>
  </si>
  <si>
    <t>741</t>
  </si>
  <si>
    <t>Elektroinstalace - silnoproud</t>
  </si>
  <si>
    <t>22</t>
  </si>
  <si>
    <t>7412100R1</t>
  </si>
  <si>
    <t>Demontáž a zpětná montáž rozvaděčů pro domečky</t>
  </si>
  <si>
    <t>132705272</t>
  </si>
  <si>
    <t>762</t>
  </si>
  <si>
    <t>Konstrukce tesařské</t>
  </si>
  <si>
    <t>23</t>
  </si>
  <si>
    <t>762081410</t>
  </si>
  <si>
    <t>Vícestranné hoblování hraněného řeziva  vč sražení hran</t>
  </si>
  <si>
    <t>-13966254</t>
  </si>
  <si>
    <t>2*(0,1+0,08)*220*2,25</t>
  </si>
  <si>
    <t>24</t>
  </si>
  <si>
    <t>762081510</t>
  </si>
  <si>
    <t>Plošné hoblování hraněného řeziva jednostranné</t>
  </si>
  <si>
    <t>1551867240</t>
  </si>
  <si>
    <t>2,095*2*24*5</t>
  </si>
  <si>
    <t>0,185*2*24*5</t>
  </si>
  <si>
    <t>25</t>
  </si>
  <si>
    <t>762331811</t>
  </si>
  <si>
    <t>Demontáž vázaných kcí krovů z hranolů průřezové plochy do 120 cm2</t>
  </si>
  <si>
    <t>1054025302</t>
  </si>
  <si>
    <t>220*2,25</t>
  </si>
  <si>
    <t>26</t>
  </si>
  <si>
    <t>762332531</t>
  </si>
  <si>
    <t>Montáž vázaných kcí krovů pravidelných z řeziva hoblovaného průřezové plochy do 120 cm2</t>
  </si>
  <si>
    <t>1144230344</t>
  </si>
  <si>
    <t>27</t>
  </si>
  <si>
    <t>60512125</t>
  </si>
  <si>
    <t>hranol stavební řezivo průřezu do 120cm2 do dl 6m</t>
  </si>
  <si>
    <t>m3</t>
  </si>
  <si>
    <t>32</t>
  </si>
  <si>
    <t>86792533</t>
  </si>
  <si>
    <t>495,000*0,1*0,08</t>
  </si>
  <si>
    <t>3,96*1,1 'Přepočtené koeficientem množství</t>
  </si>
  <si>
    <t>28</t>
  </si>
  <si>
    <t>762341210</t>
  </si>
  <si>
    <t>Montáž bednění střech rovných a šikmých sklonu do 60° z hrubých prken na sraz</t>
  </si>
  <si>
    <t>1704812722</t>
  </si>
  <si>
    <t>29</t>
  </si>
  <si>
    <t>60515111</t>
  </si>
  <si>
    <t>řezivo jehličnaté boční prkno 20-30mm</t>
  </si>
  <si>
    <t>1244834554</t>
  </si>
  <si>
    <t>547,200*0,028</t>
  </si>
  <si>
    <t>15,322*1,1 'Přepočtené koeficientem množství</t>
  </si>
  <si>
    <t>30</t>
  </si>
  <si>
    <t>762341811</t>
  </si>
  <si>
    <t>Demontáž bednění střech z prken</t>
  </si>
  <si>
    <t>774326380</t>
  </si>
  <si>
    <t>31</t>
  </si>
  <si>
    <t>76234300R</t>
  </si>
  <si>
    <t>Příplatek za krajní díly u každého pole (5 polí - doplnění příčníky a háky),kompl prov - D+M</t>
  </si>
  <si>
    <t>-803530899</t>
  </si>
  <si>
    <t>2*5</t>
  </si>
  <si>
    <t>762395000</t>
  </si>
  <si>
    <t>Spojovací prostředky krovů, bednění</t>
  </si>
  <si>
    <t>1156057895</t>
  </si>
  <si>
    <t>krokve</t>
  </si>
  <si>
    <t>220*2,25*0,1*0,08</t>
  </si>
  <si>
    <t>bednění</t>
  </si>
  <si>
    <t>33</t>
  </si>
  <si>
    <t>762431225</t>
  </si>
  <si>
    <t xml:space="preserve">Montáž obložení stěn kanálu pro kabely deskami </t>
  </si>
  <si>
    <t>2140531435</t>
  </si>
  <si>
    <t>řez 0-0,2-2</t>
  </si>
  <si>
    <t>0,5*2*24*2</t>
  </si>
  <si>
    <t>řez 1-1,3-3,4-4</t>
  </si>
  <si>
    <t>0,55*24*3+0,45*24*3</t>
  </si>
  <si>
    <t>34</t>
  </si>
  <si>
    <t>60623492</t>
  </si>
  <si>
    <t>překližka vodovzdorná smrk 1250x2500mm tl 18mm jakost II.</t>
  </si>
  <si>
    <t>607990196</t>
  </si>
  <si>
    <t>120*1,15 'Přepočtené koeficientem množství</t>
  </si>
  <si>
    <t>35</t>
  </si>
  <si>
    <t>762511242</t>
  </si>
  <si>
    <t>Podlahové kce podkladové z desek OSB tl 12 mm na sraz šroubovaných-ochrana podlahy při pískování pole VI</t>
  </si>
  <si>
    <t>193296597</t>
  </si>
  <si>
    <t>30,3*3</t>
  </si>
  <si>
    <t>36</t>
  </si>
  <si>
    <t>762511843</t>
  </si>
  <si>
    <t>Demontáž kce podkladové z desek dřevoštěpkových tl do 15 mm na sraz šroubovaných</t>
  </si>
  <si>
    <t>834693914</t>
  </si>
  <si>
    <t>37</t>
  </si>
  <si>
    <t>762521812</t>
  </si>
  <si>
    <t>Demontáž podlah bez polštářů z prken nebo fošen tloušťky přes 32 mm</t>
  </si>
  <si>
    <t>-2044002384</t>
  </si>
  <si>
    <t>408+66,66</t>
  </si>
  <si>
    <t>38</t>
  </si>
  <si>
    <t>762523108</t>
  </si>
  <si>
    <t>Položení podlahy z hoblovaných fošen na sraz-provedení dle stávajících</t>
  </si>
  <si>
    <t>-170254303</t>
  </si>
  <si>
    <t>39</t>
  </si>
  <si>
    <t>6122326R</t>
  </si>
  <si>
    <t>fošny konstrukční KVH Nsi lepený tl 60 mm pohledový</t>
  </si>
  <si>
    <t>-1916906016</t>
  </si>
  <si>
    <t>(408+66,66)*0,06</t>
  </si>
  <si>
    <t>28,48*1,1 'Přepočtené koeficientem množství</t>
  </si>
  <si>
    <t>40</t>
  </si>
  <si>
    <t>76259500R</t>
  </si>
  <si>
    <t>Spojovací prostředky pro položení dřevěných podlah vč svlaků dle det I,II,III na v.č. 13</t>
  </si>
  <si>
    <t>1042659244</t>
  </si>
  <si>
    <t>408+66,66+5*(28,68*0,13+1,8*0,1)</t>
  </si>
  <si>
    <t>41</t>
  </si>
  <si>
    <t>762823111</t>
  </si>
  <si>
    <t xml:space="preserve">Montáž svlaků z hraněného řeziva průřezové plochy do 75 cm2 </t>
  </si>
  <si>
    <t>-1518596641</t>
  </si>
  <si>
    <t>5*(28,68+1,8*5)</t>
  </si>
  <si>
    <t>42</t>
  </si>
  <si>
    <t>60511125</t>
  </si>
  <si>
    <t>řezivo stavební fošny středové š do 160mm dl 2-5m</t>
  </si>
  <si>
    <t>-594495297</t>
  </si>
  <si>
    <t>5*(28,68*0,13+1,8*0,1)*0,04</t>
  </si>
  <si>
    <t>0,782*1,1 'Přepočtené koeficientem množství</t>
  </si>
  <si>
    <t>43</t>
  </si>
  <si>
    <t>99876220R</t>
  </si>
  <si>
    <t>Přesun hmot procentní pro kce tesařské v objektech v do 24 m</t>
  </si>
  <si>
    <t>-257189011</t>
  </si>
  <si>
    <t>764</t>
  </si>
  <si>
    <t>Konstrukce klempířské</t>
  </si>
  <si>
    <t>44</t>
  </si>
  <si>
    <t>764001831</t>
  </si>
  <si>
    <t>Demontáž krytiny z drážkovanéplechové do suti</t>
  </si>
  <si>
    <t>1131889249</t>
  </si>
  <si>
    <t>45</t>
  </si>
  <si>
    <t>764002413</t>
  </si>
  <si>
    <t>Montáž strukturované oddělovací rohože</t>
  </si>
  <si>
    <t>-684370861</t>
  </si>
  <si>
    <t>46</t>
  </si>
  <si>
    <t>28329223</t>
  </si>
  <si>
    <t>fólie difuzně propustné s nakašírovanou strukturovanou rohoží pod hladkou plechovou krytinu</t>
  </si>
  <si>
    <t>1702053348</t>
  </si>
  <si>
    <t>547,2*1,15 'Přepočtené koeficientem množství</t>
  </si>
  <si>
    <t>47</t>
  </si>
  <si>
    <t>764111641.LND</t>
  </si>
  <si>
    <t>Krytina střechy rovné drážkováním ze svitků LINDAB SEAMLINE Elite rš 670 mm sklonu do 30°</t>
  </si>
  <si>
    <t>1673897179</t>
  </si>
  <si>
    <t>48</t>
  </si>
  <si>
    <t>99876420R</t>
  </si>
  <si>
    <t>Přesun hmot procentní pro konstrukce klempířské v objektech v do 24 m</t>
  </si>
  <si>
    <t>-1355671820</t>
  </si>
  <si>
    <t>767</t>
  </si>
  <si>
    <t>Konstrukce zámečnické</t>
  </si>
  <si>
    <t>49</t>
  </si>
  <si>
    <t>767131111</t>
  </si>
  <si>
    <t>Montáž stěn plechových šroubovaných</t>
  </si>
  <si>
    <t>50726298</t>
  </si>
  <si>
    <t>0,84*24*2*4</t>
  </si>
  <si>
    <t>50</t>
  </si>
  <si>
    <t>1375600R</t>
  </si>
  <si>
    <t>plech parapetní vč povrchové úpravy</t>
  </si>
  <si>
    <t>-999407961</t>
  </si>
  <si>
    <t>161,28*0,024*1,07</t>
  </si>
  <si>
    <t>51</t>
  </si>
  <si>
    <t>767134801</t>
  </si>
  <si>
    <t>Demontáž parapetního plechu</t>
  </si>
  <si>
    <t>-1931904302</t>
  </si>
  <si>
    <t>52</t>
  </si>
  <si>
    <t>76714180R</t>
  </si>
  <si>
    <t>Demontáž ocelových pásových oken se zasklením</t>
  </si>
  <si>
    <t>1454187955</t>
  </si>
  <si>
    <t>1,4*24*2*5-1,4*0,7*10</t>
  </si>
  <si>
    <t>53</t>
  </si>
  <si>
    <t>7675101R1</t>
  </si>
  <si>
    <t>Rošt kanálový nový pozinkovaný vč přípojů,kompl prov- D+M</t>
  </si>
  <si>
    <t>1602597172</t>
  </si>
  <si>
    <t>plocha 136+121+28</t>
  </si>
  <si>
    <t>(2924,0+2601,5+602)*1,1</t>
  </si>
  <si>
    <t>54</t>
  </si>
  <si>
    <t>76759003R</t>
  </si>
  <si>
    <t>Demontáž podlah-nosný rošt vnější u kolejnic</t>
  </si>
  <si>
    <t>1177020065</t>
  </si>
  <si>
    <t>55</t>
  </si>
  <si>
    <t>767620R01</t>
  </si>
  <si>
    <t>Okna pásová s AL rámy jednoduchá zasklená sklem VSG 44.1 Conex,prvek kompletizovaný,kompl prov - D+M dle podrobného popisu vč Specifikace nových oken - ozn O/01</t>
  </si>
  <si>
    <t>985593171</t>
  </si>
  <si>
    <t>56</t>
  </si>
  <si>
    <t>767620R02</t>
  </si>
  <si>
    <t>Okna pásová s AL rámy jednoduchá zasklená sklem VSG 44.1 Conex,prvek kompletizovaný,kompl prov - D+M dle podrobného popisu vč Specifikace nových oken - ozn O/02</t>
  </si>
  <si>
    <t>2092829148</t>
  </si>
  <si>
    <t>57</t>
  </si>
  <si>
    <t>767620R03</t>
  </si>
  <si>
    <t>Okna pásová s AL rámy jednoduchá zasklená sklem VSG 44.1 Conex,prvek kompletizovaný,kompl prov - D+M dle podrobného popisu vč Specifikace nových oken - ozn O/03</t>
  </si>
  <si>
    <t>1499209575</t>
  </si>
  <si>
    <t>58</t>
  </si>
  <si>
    <t>767620R04</t>
  </si>
  <si>
    <t>Okna pásová s AL rámy jednoduchá zasklená sklem VSG 44.1 Conex,prvek kompletizovaný,kompl prov - D+M dle podrobného popisu vč Specifikace nových oken - ozn O/04</t>
  </si>
  <si>
    <t>1636193175</t>
  </si>
  <si>
    <t>59</t>
  </si>
  <si>
    <t>767620R05</t>
  </si>
  <si>
    <t>Okna pásová s AL rámy jednoduchá zasklená sklem VSG 44.1 Conex,prvek kompletizovaný,kompl prov - D+M dle podrobného popisu vč Specifikace nových oken - ozn O/05</t>
  </si>
  <si>
    <t>1839999825</t>
  </si>
  <si>
    <t>60</t>
  </si>
  <si>
    <t>767620R06</t>
  </si>
  <si>
    <t>Okna pásová s AL rámy jednoduchá zasklená sklem VSG 44.1 Conex,prvek kompletizovaný,kompl prov - D+M dle podrobného popisu vč Specifikace nových oken - ozn O/06</t>
  </si>
  <si>
    <t>-772186254</t>
  </si>
  <si>
    <t>61</t>
  </si>
  <si>
    <t>767620R07</t>
  </si>
  <si>
    <t>Okna pásová s AL rámy jednoduchá zasklená sklem VSG 44.1 Conex,prvek kompletizovaný,kompl prov - D+M dle podrobného popisu vč Specifikace nových oken - ozn O/07</t>
  </si>
  <si>
    <t>893152398</t>
  </si>
  <si>
    <t>62</t>
  </si>
  <si>
    <t>767620R08</t>
  </si>
  <si>
    <t>Okna pásová s AL rámy jednoduchá zasklená sklem VSG 44.1 Conex,prvek kompletizovaný,kompl prov - D+M dle podrobného popisu vč Specifikace nových oken - ozn O/08</t>
  </si>
  <si>
    <t>-1446013077</t>
  </si>
  <si>
    <t>63</t>
  </si>
  <si>
    <t>767620R09</t>
  </si>
  <si>
    <t>Okna pásová s AL rámy jednoduchá zasklená sklem VSG 44.1 Conex,prvek kompletizovaný,kompl prov - D+M dle podrobného popisu vč Specifikace nových oken - ozn O/09</t>
  </si>
  <si>
    <t>-1271178085</t>
  </si>
  <si>
    <t>64</t>
  </si>
  <si>
    <t>767620R10</t>
  </si>
  <si>
    <t>Okna pásová s AL rámy jednoduchá zasklená sklem VSG 44.1 Conex,prvek kompletizovaný,kompl prov - D+M dle podrobného popisu vč Specifikace nových oken - ozn O/10</t>
  </si>
  <si>
    <t>1409055112</t>
  </si>
  <si>
    <t>65</t>
  </si>
  <si>
    <t>76764011R</t>
  </si>
  <si>
    <t>D1L a D1P - Dveře ocelové celoprosklené sklem jednoduchým VSG 44.1 CONEX .prvek kompletizovaný,kompl prov - D+M+povrchová úprava dle popisu na v.č. 14</t>
  </si>
  <si>
    <t>1706415207</t>
  </si>
  <si>
    <t>66</t>
  </si>
  <si>
    <t>767641800</t>
  </si>
  <si>
    <t>Demontáž konstrukce dveří odřezáním plochy do 2,5 m2 (2 kusy/1 dveře)</t>
  </si>
  <si>
    <t>-1726555372</t>
  </si>
  <si>
    <t>67</t>
  </si>
  <si>
    <t>76799511R</t>
  </si>
  <si>
    <t>Případná výměna zkorodovaných profilů u kovové kostrukce domečků vevařením - předpoklad</t>
  </si>
  <si>
    <t>-1251735278</t>
  </si>
  <si>
    <t>68</t>
  </si>
  <si>
    <t>767996701</t>
  </si>
  <si>
    <t>Demontáž atypických zámečnických konstrukcí řezáním hmotnosti jednotlivých dílů do 50 kg - paždíky</t>
  </si>
  <si>
    <t>1088183470</t>
  </si>
  <si>
    <t>69</t>
  </si>
  <si>
    <t>99876720R</t>
  </si>
  <si>
    <t>Přesun hmot procentní pro zámečnické konstrukce v objektech v do 24 m</t>
  </si>
  <si>
    <t>1936654108</t>
  </si>
  <si>
    <t>783</t>
  </si>
  <si>
    <t>Dokončovací práce - nátěry</t>
  </si>
  <si>
    <t>70</t>
  </si>
  <si>
    <t>783201201</t>
  </si>
  <si>
    <t>Obroušení tesařských konstrukcí před provedením nátěru</t>
  </si>
  <si>
    <t>1152112450</t>
  </si>
  <si>
    <t>bednění podhledu a krokví v domečku</t>
  </si>
  <si>
    <t>2,86*3,06*5</t>
  </si>
  <si>
    <t>((0,08+0,1*2)*(4,2*2+1,1*8))*5</t>
  </si>
  <si>
    <t>71</t>
  </si>
  <si>
    <t>783213021</t>
  </si>
  <si>
    <t>Napouštěcí dvojnásobný biodní nátěr tesařských prvků nezabudovaných do konstrukce např LIGNOFIX SUPER, BOCHEMIT PLUS, apod</t>
  </si>
  <si>
    <t>-452912537</t>
  </si>
  <si>
    <t>547,2*2</t>
  </si>
  <si>
    <t>podlaha</t>
  </si>
  <si>
    <t>(408+66,66+5*(28,68*0,13+1,8*0,1))*2</t>
  </si>
  <si>
    <t>72</t>
  </si>
  <si>
    <t>783401303</t>
  </si>
  <si>
    <t>Bezoplachové odrezivění klempířských konstrukcí před provedením nátěru</t>
  </si>
  <si>
    <t>-62103002</t>
  </si>
  <si>
    <t>(3,06*2,86+0,2*2*(3,06+2,86))*5</t>
  </si>
  <si>
    <t>73</t>
  </si>
  <si>
    <t>783401401</t>
  </si>
  <si>
    <t>Ometení klempířských konstrukcí před provedením nátěru - krytina na domečku</t>
  </si>
  <si>
    <t>-761922837</t>
  </si>
  <si>
    <t>74</t>
  </si>
  <si>
    <t>783406801</t>
  </si>
  <si>
    <t>Odstranění nátěrů z klempířských konstrukcí obroušením - krytina na domečku</t>
  </si>
  <si>
    <t>124806033</t>
  </si>
  <si>
    <t>75</t>
  </si>
  <si>
    <t>783414201</t>
  </si>
  <si>
    <t>Základní antikorozní jednonásobný syntetický nátěr klempířských konstrukcí - krytina na domečku</t>
  </si>
  <si>
    <t>651677598</t>
  </si>
  <si>
    <t>76</t>
  </si>
  <si>
    <t>783415101</t>
  </si>
  <si>
    <t>Mezinátěr syntetický jednonásobný mezinátěr klempířských konstrukcí - krytina na domečku</t>
  </si>
  <si>
    <t>-363261514</t>
  </si>
  <si>
    <t>77</t>
  </si>
  <si>
    <t>783417101</t>
  </si>
  <si>
    <t>Krycí jednonásobný syntetický nátěr klempířských konstrukcí - 2x - krytina na domečku</t>
  </si>
  <si>
    <t>-652363468</t>
  </si>
  <si>
    <t>(3,06*2,86+0,2*2*(3,06+2,86))*5*2</t>
  </si>
  <si>
    <t>787</t>
  </si>
  <si>
    <t>Dokončovací práce - zasklívání</t>
  </si>
  <si>
    <t>78</t>
  </si>
  <si>
    <t>787300801</t>
  </si>
  <si>
    <t>Vysklívání oken v podlaze</t>
  </si>
  <si>
    <t>672618030</t>
  </si>
  <si>
    <t>1,3*0,5*10</t>
  </si>
  <si>
    <t>79</t>
  </si>
  <si>
    <t>787600801</t>
  </si>
  <si>
    <t>Vysklívání oken a dveří plochy do 1 m2 skla plochého-domeček</t>
  </si>
  <si>
    <t>-243097669</t>
  </si>
  <si>
    <t>dveře</t>
  </si>
  <si>
    <t>0,7*2,2*5</t>
  </si>
  <si>
    <t>okna</t>
  </si>
  <si>
    <t>(1,4*(2,9+2,7)*2-1,4*0,7+2,965*1,4)*5</t>
  </si>
  <si>
    <t>80</t>
  </si>
  <si>
    <t>78761232R</t>
  </si>
  <si>
    <t>Zasklívání oken a dveří zalištováním sklem silnějším CONEX (bez nalepení symbolu dravce)</t>
  </si>
  <si>
    <t>-2105335676</t>
  </si>
  <si>
    <t>81</t>
  </si>
  <si>
    <t>78789232R</t>
  </si>
  <si>
    <t>Zasklívání oken v podlaze vč L profilů kotvených do dřevěné podlahy sklem lepeným 3x8 mm +2x fólie (tl do 24 mm),kompl prov dle detailu na v. č. 13 - D+M</t>
  </si>
  <si>
    <t>-230119592</t>
  </si>
  <si>
    <t>82</t>
  </si>
  <si>
    <t>99878720R</t>
  </si>
  <si>
    <t>Přesun hmot procentní pro zasklívání v objektech v do 24 m</t>
  </si>
  <si>
    <t>-1247431612</t>
  </si>
  <si>
    <t>789</t>
  </si>
  <si>
    <t>Povrchové úpravy ocelových konstrukcí a technologických zařízení</t>
  </si>
  <si>
    <t>83</t>
  </si>
  <si>
    <t>7892231R1</t>
  </si>
  <si>
    <t>Provedení otryskání ocelových konstrukcí tryskáním - ostrohranné abrazivo na  stupeň přípravy Sa 2 1/2 ,kompl prov dle popisu v části Protikorozní ochrana vč úklidu použitého materiálu-horní mostovka</t>
  </si>
  <si>
    <t>-506325142</t>
  </si>
  <si>
    <t>84</t>
  </si>
  <si>
    <t>7892231R2</t>
  </si>
  <si>
    <t>Provedení lehkého abrazivního tryskání "sweeping" ocelových konstrukcí ,kompl prov dle popisu v části Protikorozní ochrana vč úklidu použitého materiálu-spodní mostovka</t>
  </si>
  <si>
    <t>1906928583</t>
  </si>
  <si>
    <t>85</t>
  </si>
  <si>
    <t>7893232R1</t>
  </si>
  <si>
    <t>Zhotovení nátěru ocelových konstrukcí v nominální tl 160 µm - spodní mostovka</t>
  </si>
  <si>
    <t>1827828425</t>
  </si>
  <si>
    <t>kompl provedení (dodávka a montáž) dle popisu v části Protikorozní ochrana</t>
  </si>
  <si>
    <t>položka obsahuje pásové nátěry</t>
  </si>
  <si>
    <t xml:space="preserve"> - 1x základní nátěrová hmota </t>
  </si>
  <si>
    <t xml:space="preserve"> - 1x vrchní nátěrová hmota</t>
  </si>
  <si>
    <t>přepoklad -3781,57 m2</t>
  </si>
  <si>
    <t>86</t>
  </si>
  <si>
    <t>7893232R2</t>
  </si>
  <si>
    <t>Zhotovení nátěru ocelových konstrukcí v nominální tl 280 µm - horní mostovka</t>
  </si>
  <si>
    <t>-1722491490</t>
  </si>
  <si>
    <t xml:space="preserve"> - 1x mezinátěr</t>
  </si>
  <si>
    <t>přepoklad - 2375,84-35,5*5= 2198,34 m2</t>
  </si>
  <si>
    <t>HZS</t>
  </si>
  <si>
    <t>Ostatní práce</t>
  </si>
  <si>
    <t>87</t>
  </si>
  <si>
    <t>OP1</t>
  </si>
  <si>
    <t>Vyvěšení kabelů pro provedení prací na okolních konstrukcích (5 polí)</t>
  </si>
  <si>
    <t>262144</t>
  </si>
  <si>
    <t>-1072161251</t>
  </si>
  <si>
    <t>8*5</t>
  </si>
  <si>
    <t>88</t>
  </si>
  <si>
    <t>OP2</t>
  </si>
  <si>
    <t>Revizní technik specialista-kontrola stávajících konstrukcí-zdiagnostikování nejvíce poškozených míst vč stanovení korozního úbytku</t>
  </si>
  <si>
    <t>513781518</t>
  </si>
  <si>
    <t>89</t>
  </si>
  <si>
    <t>OP3</t>
  </si>
  <si>
    <t>Kontrola stávajícího vybavení PBŘ</t>
  </si>
  <si>
    <t>1753100445</t>
  </si>
  <si>
    <t>10hodin</t>
  </si>
  <si>
    <t>SO.01.b - VD Štěchovice - generální prava mostovky - Elektro</t>
  </si>
  <si>
    <t>13296744</t>
  </si>
  <si>
    <t>Dalibor Semorád</t>
  </si>
  <si>
    <t xml:space="preserve">    1 - Dodávky</t>
  </si>
  <si>
    <t xml:space="preserve">    2 - Nosný materiál</t>
  </si>
  <si>
    <t xml:space="preserve">    3 - Montáže</t>
  </si>
  <si>
    <t xml:space="preserve">    4 - Hodinová zúčtovací sazba - hlava XI</t>
  </si>
  <si>
    <t xml:space="preserve">    5 - Ostatní náklady</t>
  </si>
  <si>
    <t>Dodávky</t>
  </si>
  <si>
    <t>R01</t>
  </si>
  <si>
    <t>Stávající skříňový rozvaděč - doplněný Jistič 10B/1</t>
  </si>
  <si>
    <t>ks</t>
  </si>
  <si>
    <t>1636120014</t>
  </si>
  <si>
    <t>R02</t>
  </si>
  <si>
    <t>Montážní materiál, doplnění, přepojení apod.</t>
  </si>
  <si>
    <t>kč</t>
  </si>
  <si>
    <t>-669841629</t>
  </si>
  <si>
    <t>Nosný materiál</t>
  </si>
  <si>
    <t>R03</t>
  </si>
  <si>
    <t>CYKY 3Ax1,5mm2</t>
  </si>
  <si>
    <t>1774515924</t>
  </si>
  <si>
    <t>R04</t>
  </si>
  <si>
    <t>CYKY 3Cx1,5mm2</t>
  </si>
  <si>
    <t>262051175</t>
  </si>
  <si>
    <t>R05</t>
  </si>
  <si>
    <t>-1574477039</t>
  </si>
  <si>
    <t>R06</t>
  </si>
  <si>
    <t>ŠŇŮRA CGSG 3Cx1.5mm2</t>
  </si>
  <si>
    <t>-1481598868</t>
  </si>
  <si>
    <t>R07</t>
  </si>
  <si>
    <t>CY 10</t>
  </si>
  <si>
    <t>-473291919</t>
  </si>
  <si>
    <t>R08</t>
  </si>
  <si>
    <t>Spínače - Řazení 6, IP44</t>
  </si>
  <si>
    <t>-31385506</t>
  </si>
  <si>
    <t>R09</t>
  </si>
  <si>
    <t>Zásuvky - Zásuvka jednoduchá, IP44</t>
  </si>
  <si>
    <t>-49867709</t>
  </si>
  <si>
    <t>R10</t>
  </si>
  <si>
    <t>Zásuvky - Zásuvka třífázová 32A</t>
  </si>
  <si>
    <t>-1711931185</t>
  </si>
  <si>
    <t>R11</t>
  </si>
  <si>
    <t>Svítidla - Závěsné LED svítidlo 1x26, IP54, ozn.A</t>
  </si>
  <si>
    <t>-2005457253</t>
  </si>
  <si>
    <t>R12</t>
  </si>
  <si>
    <t>Svítidla - Ostatní montážní materiál</t>
  </si>
  <si>
    <t>1004385952</t>
  </si>
  <si>
    <t>R13</t>
  </si>
  <si>
    <t>Krabice, trubky - Odbočná z izolantu</t>
  </si>
  <si>
    <t>-1055104191</t>
  </si>
  <si>
    <t>R14</t>
  </si>
  <si>
    <t>Krabice, trubky - Trubka KOPEX 23mm</t>
  </si>
  <si>
    <t>-663425936</t>
  </si>
  <si>
    <t>R15</t>
  </si>
  <si>
    <t>Krabice, trubky - Nosný materiál</t>
  </si>
  <si>
    <t>844259336</t>
  </si>
  <si>
    <t>R16</t>
  </si>
  <si>
    <t>Krabice, trubky - Plastový žlab 120x110mm</t>
  </si>
  <si>
    <t>1862411759</t>
  </si>
  <si>
    <t>R17</t>
  </si>
  <si>
    <t>Krabice, trubky - Izolační materiál pro ochranu optických kabelů</t>
  </si>
  <si>
    <t>-1778410864</t>
  </si>
  <si>
    <t>R18</t>
  </si>
  <si>
    <t xml:space="preserve">Hromosvod - FeZn 8mm </t>
  </si>
  <si>
    <t>-1888605963</t>
  </si>
  <si>
    <t>R19</t>
  </si>
  <si>
    <t>Hromosvod - Hromosvodá svorka SS</t>
  </si>
  <si>
    <t>-227074023</t>
  </si>
  <si>
    <t>R20</t>
  </si>
  <si>
    <t>Hromosvod - Hromosvodá svorka SP1</t>
  </si>
  <si>
    <t>-630489939</t>
  </si>
  <si>
    <t>R21</t>
  </si>
  <si>
    <t>Hromosvod - Qstatní drobný materiál</t>
  </si>
  <si>
    <t>1672817600</t>
  </si>
  <si>
    <t>Montáže</t>
  </si>
  <si>
    <t>R22</t>
  </si>
  <si>
    <t>-1714278437</t>
  </si>
  <si>
    <t>R23</t>
  </si>
  <si>
    <t>-505298355</t>
  </si>
  <si>
    <t>R24</t>
  </si>
  <si>
    <t>CYKY 5Cx2.5 mm2</t>
  </si>
  <si>
    <t>-1861408259</t>
  </si>
  <si>
    <t>R25</t>
  </si>
  <si>
    <t>-1138291916</t>
  </si>
  <si>
    <t>R26</t>
  </si>
  <si>
    <t>-599135178</t>
  </si>
  <si>
    <t>R27</t>
  </si>
  <si>
    <t>-159046310</t>
  </si>
  <si>
    <t>R28</t>
  </si>
  <si>
    <t>Zásuvky: (ABB-Tango) - Zásuvka jednoduchá, IP44</t>
  </si>
  <si>
    <t>-822686678</t>
  </si>
  <si>
    <t>R29</t>
  </si>
  <si>
    <t>Zásuvky: (ABB-Tango) - Zásuvka třífázová 32A</t>
  </si>
  <si>
    <t>-905622833</t>
  </si>
  <si>
    <t>R30</t>
  </si>
  <si>
    <t>-1373214709</t>
  </si>
  <si>
    <t>R31</t>
  </si>
  <si>
    <t>Krabice, trubky - Krabice odbočná z izolantu</t>
  </si>
  <si>
    <t>-782181558</t>
  </si>
  <si>
    <t>R32</t>
  </si>
  <si>
    <t>1559153068</t>
  </si>
  <si>
    <t>R33</t>
  </si>
  <si>
    <t>-2146485668</t>
  </si>
  <si>
    <t>R34</t>
  </si>
  <si>
    <t>-1615133921</t>
  </si>
  <si>
    <t>R35</t>
  </si>
  <si>
    <t>Práce, na které není možno stanovit ceníkovou položku</t>
  </si>
  <si>
    <t>hod</t>
  </si>
  <si>
    <t>-1187414334</t>
  </si>
  <si>
    <t>R36</t>
  </si>
  <si>
    <t>Demontáž stávajícího zařízení, které bude nahrazeno novým</t>
  </si>
  <si>
    <t>-1242074964</t>
  </si>
  <si>
    <t>R37</t>
  </si>
  <si>
    <t>2054367717</t>
  </si>
  <si>
    <t>R38</t>
  </si>
  <si>
    <t>-236767167</t>
  </si>
  <si>
    <t>R39</t>
  </si>
  <si>
    <t>555677665</t>
  </si>
  <si>
    <t>R40</t>
  </si>
  <si>
    <t>523862372</t>
  </si>
  <si>
    <t>Hodinová zúčtovací sazba - hlava XI</t>
  </si>
  <si>
    <t>R41</t>
  </si>
  <si>
    <t>Provedení výchozí revize a vypracování revizní zprávy dle ČSN</t>
  </si>
  <si>
    <t>949482658</t>
  </si>
  <si>
    <t>Ostatní náklady</t>
  </si>
  <si>
    <t>R42</t>
  </si>
  <si>
    <t>Ostatní náklady ( např doprava,přesun,PPV, apod)</t>
  </si>
  <si>
    <t>19003463</t>
  </si>
  <si>
    <t>VRN - VRN</t>
  </si>
  <si>
    <t>Ing.Tomáš Jelínek</t>
  </si>
  <si>
    <t>VRN - Vedlejší rozpočtové náklady</t>
  </si>
  <si>
    <t xml:space="preserve">    VRN1 - Průzkumné, geodetické a projektové práce</t>
  </si>
  <si>
    <t xml:space="preserve">    VRN3 - Zařízení staveniště a ostatní náklady</t>
  </si>
  <si>
    <t>Vedlejší rozpočtové náklady</t>
  </si>
  <si>
    <t>VRN1</t>
  </si>
  <si>
    <t>Průzkumné, geodetické a projektové práce</t>
  </si>
  <si>
    <t>0132540R1</t>
  </si>
  <si>
    <t>Vypracování výrobní a dílenské dokumentace zhotovitele vč technologických postupů a kontrolních a zkušebních plánů</t>
  </si>
  <si>
    <t>1024</t>
  </si>
  <si>
    <t>-1802618840</t>
  </si>
  <si>
    <t>0132540R2</t>
  </si>
  <si>
    <t>PD skutečného provedení vč dokladů (protokoly o provedených zkouškách,rozměrové protokoly,technologické postupy,technické listy apod)</t>
  </si>
  <si>
    <t>32873549</t>
  </si>
  <si>
    <t>0132540R3</t>
  </si>
  <si>
    <t>Provádění příslušných měření a zkoušek dle kontrolních a zkušebních plánů a dle zadávací dokumentace</t>
  </si>
  <si>
    <t>396149455</t>
  </si>
  <si>
    <t>VRN3</t>
  </si>
  <si>
    <t>Zařízení staveniště a ostatní náklady</t>
  </si>
  <si>
    <t>0300010R1</t>
  </si>
  <si>
    <t>Zařízení staveniště - dle POV (v.č.11) vč ostrahy staveniště,další zařízení vyplývající z technologických  postupů navržených zhotovitelem,zabezpečení staveniště z hlediska BOZP a ostatní náklady vyplývající ze zadávací PD</t>
  </si>
  <si>
    <t>-2000554326</t>
  </si>
  <si>
    <t>0300010R2</t>
  </si>
  <si>
    <t>Náklady na zpracování povodňového plánu</t>
  </si>
  <si>
    <t>1395930730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</si>
</sst>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8" x14ac:knownFonts="1">
    <font>
      <sz val="8"/>
      <name val="Arial CE"/>
      <family val="2"/>
    </font>
    <font>
      <sz val="10"/>
      <color rgb="FF969696"/>
      <name val="Arial CE"/>
      <family val="2"/>
      <charset val="238"/>
    </font>
    <font>
      <sz val="10"/>
      <name val="Arial CE"/>
      <family val="2"/>
      <charset val="238"/>
    </font>
    <font>
      <b/>
      <sz val="11"/>
      <name val="Arial CE"/>
      <family val="2"/>
      <charset val="238"/>
    </font>
    <font>
      <b/>
      <sz val="12"/>
      <name val="Arial CE"/>
      <family val="2"/>
      <charset val="238"/>
    </font>
    <font>
      <sz val="11"/>
      <name val="Arial CE"/>
      <family val="2"/>
      <charset val="238"/>
    </font>
    <font>
      <sz val="12"/>
      <color rgb="FF003366"/>
      <name val="Arial CE"/>
      <family val="2"/>
      <charset val="238"/>
    </font>
    <font>
      <sz val="10"/>
      <color rgb="FF003366"/>
      <name val="Arial CE"/>
      <family val="2"/>
      <charset val="238"/>
    </font>
    <font>
      <sz val="8"/>
      <color rgb="FF003366"/>
      <name val="Arial CE"/>
      <family val="2"/>
      <charset val="238"/>
    </font>
    <font>
      <sz val="8"/>
      <color rgb="FF505050"/>
      <name val="Arial CE"/>
      <family val="2"/>
      <charset val="238"/>
    </font>
    <font>
      <sz val="8"/>
      <color rgb="FF800080"/>
      <name val="Arial CE"/>
      <family val="2"/>
      <charset val="238"/>
    </font>
    <font>
      <sz val="8"/>
      <color rgb="FFFF0000"/>
      <name val="Arial CE"/>
      <family val="2"/>
      <charset val="238"/>
    </font>
    <font>
      <sz val="8"/>
      <color rgb="FFFFFFFF"/>
      <name val="Arial CE"/>
      <family val="2"/>
      <charset val="238"/>
    </font>
    <font>
      <b/>
      <sz val="14"/>
      <name val="Arial CE"/>
      <family val="2"/>
      <charset val="238"/>
    </font>
    <font>
      <sz val="8"/>
      <color rgb="FF3366FF"/>
      <name val="Arial CE"/>
      <family val="2"/>
      <charset val="238"/>
    </font>
    <font>
      <b/>
      <sz val="12"/>
      <color rgb="FF969696"/>
      <name val="Arial CE"/>
      <family val="2"/>
      <charset val="238"/>
    </font>
    <font>
      <b/>
      <sz val="8"/>
      <color rgb="FF969696"/>
      <name val="Arial CE"/>
      <family val="2"/>
      <charset val="238"/>
    </font>
    <font>
      <b/>
      <sz val="10"/>
      <name val="Arial CE"/>
      <family val="2"/>
      <charset val="238"/>
    </font>
    <font>
      <b/>
      <sz val="10"/>
      <color rgb="FF969696"/>
      <name val="Arial CE"/>
      <family val="2"/>
      <charset val="238"/>
    </font>
    <font>
      <b/>
      <sz val="10"/>
      <color rgb="FF464646"/>
      <name val="Arial CE"/>
      <family val="2"/>
      <charset val="238"/>
    </font>
    <font>
      <sz val="12"/>
      <color rgb="FF969696"/>
      <name val="Arial CE"/>
      <family val="2"/>
      <charset val="238"/>
    </font>
    <font>
      <sz val="8"/>
      <color rgb="FF969696"/>
      <name val="Arial CE"/>
      <family val="2"/>
      <charset val="238"/>
    </font>
    <font>
      <sz val="9"/>
      <name val="Arial CE"/>
      <family val="2"/>
      <charset val="238"/>
    </font>
    <font>
      <sz val="9"/>
      <color rgb="FF969696"/>
      <name val="Arial CE"/>
      <family val="2"/>
      <charset val="238"/>
    </font>
    <font>
      <b/>
      <sz val="12"/>
      <color rgb="FF960000"/>
      <name val="Arial CE"/>
      <family val="2"/>
      <charset val="238"/>
    </font>
    <font>
      <sz val="12"/>
      <name val="Arial CE"/>
      <family val="2"/>
      <charset val="238"/>
    </font>
    <font>
      <sz val="18"/>
      <color theme="10"/>
      <name val="Wingdings 2"/>
      <family val="1"/>
      <charset val="2"/>
    </font>
    <font>
      <b/>
      <sz val="11"/>
      <color rgb="FF003366"/>
      <name val="Arial CE"/>
      <family val="2"/>
      <charset val="238"/>
    </font>
    <font>
      <sz val="11"/>
      <color rgb="FF003366"/>
      <name val="Arial CE"/>
      <family val="2"/>
      <charset val="238"/>
    </font>
    <font>
      <sz val="11"/>
      <color rgb="FF969696"/>
      <name val="Arial CE"/>
      <family val="2"/>
      <charset val="238"/>
    </font>
    <font>
      <sz val="10"/>
      <color rgb="FF3366FF"/>
      <name val="Arial CE"/>
      <family val="2"/>
      <charset val="238"/>
    </font>
    <font>
      <b/>
      <sz val="12"/>
      <color rgb="FF800000"/>
      <name val="Arial CE"/>
      <family val="2"/>
      <charset val="238"/>
    </font>
    <font>
      <sz val="8"/>
      <color rgb="FF960000"/>
      <name val="Arial CE"/>
      <family val="2"/>
      <charset val="238"/>
    </font>
    <font>
      <b/>
      <sz val="8"/>
      <name val="Arial CE"/>
      <family val="2"/>
      <charset val="238"/>
    </font>
    <font>
      <i/>
      <sz val="9"/>
      <color rgb="FF0000FF"/>
      <name val="Arial CE"/>
      <family val="2"/>
      <charset val="238"/>
    </font>
    <font>
      <i/>
      <sz val="8"/>
      <color rgb="FF0000FF"/>
      <name val="Arial CE"/>
      <family val="2"/>
      <charset val="238"/>
    </font>
    <font>
      <sz val="7"/>
      <color rgb="FF969696"/>
      <name val="Arial CE"/>
      <family val="2"/>
      <charset val="238"/>
    </font>
    <font>
      <u/>
      <sz val="11"/>
      <color theme="1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31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  <protection locked="0"/>
    </xf>
    <xf numFmtId="0" fontId="22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22" xfId="0" applyFont="1" applyBorder="1" applyAlignment="1" applyProtection="1">
      <alignment horizontal="center" vertical="center"/>
    </xf>
    <xf numFmtId="49" fontId="34" fillId="0" borderId="22" xfId="0" applyNumberFormat="1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center" vertical="center" wrapText="1"/>
    </xf>
    <xf numFmtId="167" fontId="34" fillId="0" borderId="22" xfId="0" applyNumberFormat="1" applyFont="1" applyBorder="1" applyAlignment="1" applyProtection="1">
      <alignment vertical="center"/>
    </xf>
    <xf numFmtId="4" fontId="34" fillId="2" borderId="22" xfId="0" applyNumberFormat="1" applyFont="1" applyFill="1" applyBorder="1" applyAlignment="1" applyProtection="1">
      <alignment vertical="center"/>
      <protection locked="0"/>
    </xf>
    <xf numFmtId="4" fontId="34" fillId="0" borderId="22" xfId="0" applyNumberFormat="1" applyFont="1" applyBorder="1" applyAlignment="1" applyProtection="1">
      <alignment vertical="center"/>
    </xf>
    <xf numFmtId="0" fontId="35" fillId="0" borderId="3" xfId="0" applyFont="1" applyBorder="1" applyAlignment="1">
      <alignment vertical="center"/>
    </xf>
    <xf numFmtId="0" fontId="34" fillId="2" borderId="14" xfId="0" applyFont="1" applyFill="1" applyBorder="1" applyAlignment="1" applyProtection="1">
      <alignment horizontal="left" vertical="center"/>
      <protection locked="0"/>
    </xf>
    <xf numFmtId="0" fontId="34" fillId="0" borderId="0" xfId="0" applyFont="1" applyBorder="1" applyAlignment="1" applyProtection="1">
      <alignment horizontal="center"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9" fillId="0" borderId="19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23" fillId="2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3" fillId="0" borderId="20" xfId="0" applyNumberFormat="1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7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8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4" fontId="28" fillId="0" borderId="0" xfId="0" applyNumberFormat="1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9"/>
  <sheetViews>
    <sheetView showGridLines="0" workbookViewId="0"/>
  </sheetViews>
  <sheetFormatPr defaultRowHeight="15" x14ac:dyDescent="0.2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 x14ac:dyDescent="0.2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pans="1:74" s="1" customFormat="1" ht="36.950000000000003" customHeight="1" x14ac:dyDescent="0.2">
      <c r="AR2" s="307"/>
      <c r="AS2" s="307"/>
      <c r="AT2" s="307"/>
      <c r="AU2" s="307"/>
      <c r="AV2" s="307"/>
      <c r="AW2" s="307"/>
      <c r="AX2" s="307"/>
      <c r="AY2" s="307"/>
      <c r="AZ2" s="307"/>
      <c r="BA2" s="307"/>
      <c r="BB2" s="307"/>
      <c r="BC2" s="307"/>
      <c r="BD2" s="307"/>
      <c r="BE2" s="307"/>
      <c r="BS2" s="17" t="s">
        <v>6</v>
      </c>
      <c r="BT2" s="17" t="s">
        <v>7</v>
      </c>
    </row>
    <row r="3" spans="1:74" s="1" customFormat="1" ht="6.95" customHeight="1" x14ac:dyDescent="0.2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s="1" customFormat="1" ht="24.95" customHeight="1" x14ac:dyDescent="0.2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pans="1:74" s="1" customFormat="1" ht="12" customHeight="1" x14ac:dyDescent="0.2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0" t="s">
        <v>14</v>
      </c>
      <c r="L5" s="271"/>
      <c r="M5" s="271"/>
      <c r="N5" s="271"/>
      <c r="O5" s="271"/>
      <c r="P5" s="271"/>
      <c r="Q5" s="271"/>
      <c r="R5" s="271"/>
      <c r="S5" s="271"/>
      <c r="T5" s="271"/>
      <c r="U5" s="271"/>
      <c r="V5" s="271"/>
      <c r="W5" s="271"/>
      <c r="X5" s="271"/>
      <c r="Y5" s="271"/>
      <c r="Z5" s="271"/>
      <c r="AA5" s="271"/>
      <c r="AB5" s="271"/>
      <c r="AC5" s="271"/>
      <c r="AD5" s="271"/>
      <c r="AE5" s="271"/>
      <c r="AF5" s="271"/>
      <c r="AG5" s="271"/>
      <c r="AH5" s="271"/>
      <c r="AI5" s="271"/>
      <c r="AJ5" s="271"/>
      <c r="AK5" s="271"/>
      <c r="AL5" s="271"/>
      <c r="AM5" s="271"/>
      <c r="AN5" s="271"/>
      <c r="AO5" s="271"/>
      <c r="AP5" s="22"/>
      <c r="AQ5" s="22"/>
      <c r="AR5" s="20"/>
      <c r="BE5" s="267" t="s">
        <v>15</v>
      </c>
      <c r="BS5" s="17" t="s">
        <v>6</v>
      </c>
    </row>
    <row r="6" spans="1:74" s="1" customFormat="1" ht="36.950000000000003" customHeight="1" x14ac:dyDescent="0.2">
      <c r="B6" s="21"/>
      <c r="C6" s="22"/>
      <c r="D6" s="28" t="s">
        <v>16</v>
      </c>
      <c r="E6" s="22"/>
      <c r="F6" s="22"/>
      <c r="G6" s="22"/>
      <c r="H6" s="22"/>
      <c r="I6" s="22"/>
      <c r="J6" s="22"/>
      <c r="K6" s="272" t="s">
        <v>17</v>
      </c>
      <c r="L6" s="271"/>
      <c r="M6" s="271"/>
      <c r="N6" s="271"/>
      <c r="O6" s="271"/>
      <c r="P6" s="271"/>
      <c r="Q6" s="271"/>
      <c r="R6" s="271"/>
      <c r="S6" s="271"/>
      <c r="T6" s="271"/>
      <c r="U6" s="271"/>
      <c r="V6" s="271"/>
      <c r="W6" s="271"/>
      <c r="X6" s="271"/>
      <c r="Y6" s="271"/>
      <c r="Z6" s="271"/>
      <c r="AA6" s="271"/>
      <c r="AB6" s="271"/>
      <c r="AC6" s="271"/>
      <c r="AD6" s="271"/>
      <c r="AE6" s="271"/>
      <c r="AF6" s="271"/>
      <c r="AG6" s="271"/>
      <c r="AH6" s="271"/>
      <c r="AI6" s="271"/>
      <c r="AJ6" s="271"/>
      <c r="AK6" s="271"/>
      <c r="AL6" s="271"/>
      <c r="AM6" s="271"/>
      <c r="AN6" s="271"/>
      <c r="AO6" s="271"/>
      <c r="AP6" s="22"/>
      <c r="AQ6" s="22"/>
      <c r="AR6" s="20"/>
      <c r="BE6" s="268"/>
      <c r="BS6" s="17" t="s">
        <v>6</v>
      </c>
    </row>
    <row r="7" spans="1:74" s="1" customFormat="1" ht="12" customHeight="1" x14ac:dyDescent="0.2">
      <c r="B7" s="21"/>
      <c r="C7" s="22"/>
      <c r="D7" s="29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9" t="s">
        <v>19</v>
      </c>
      <c r="AL7" s="22"/>
      <c r="AM7" s="22"/>
      <c r="AN7" s="27" t="s">
        <v>1</v>
      </c>
      <c r="AO7" s="22"/>
      <c r="AP7" s="22"/>
      <c r="AQ7" s="22"/>
      <c r="AR7" s="20"/>
      <c r="BE7" s="268"/>
      <c r="BS7" s="17" t="s">
        <v>6</v>
      </c>
    </row>
    <row r="8" spans="1:74" s="1" customFormat="1" ht="12" customHeight="1" x14ac:dyDescent="0.2">
      <c r="B8" s="21"/>
      <c r="C8" s="22"/>
      <c r="D8" s="29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9" t="s">
        <v>22</v>
      </c>
      <c r="AL8" s="22"/>
      <c r="AM8" s="22"/>
      <c r="AN8" s="30" t="s">
        <v>23</v>
      </c>
      <c r="AO8" s="22"/>
      <c r="AP8" s="22"/>
      <c r="AQ8" s="22"/>
      <c r="AR8" s="20"/>
      <c r="BE8" s="268"/>
      <c r="BS8" s="17" t="s">
        <v>6</v>
      </c>
    </row>
    <row r="9" spans="1:74" s="1" customFormat="1" ht="14.45" customHeight="1" x14ac:dyDescent="0.2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268"/>
      <c r="BS9" s="17" t="s">
        <v>6</v>
      </c>
    </row>
    <row r="10" spans="1:74" s="1" customFormat="1" ht="12" customHeight="1" x14ac:dyDescent="0.2">
      <c r="B10" s="21"/>
      <c r="C10" s="22"/>
      <c r="D10" s="29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9" t="s">
        <v>25</v>
      </c>
      <c r="AL10" s="22"/>
      <c r="AM10" s="22"/>
      <c r="AN10" s="27" t="s">
        <v>1</v>
      </c>
      <c r="AO10" s="22"/>
      <c r="AP10" s="22"/>
      <c r="AQ10" s="22"/>
      <c r="AR10" s="20"/>
      <c r="BE10" s="268"/>
      <c r="BS10" s="17" t="s">
        <v>6</v>
      </c>
    </row>
    <row r="11" spans="1:74" s="1" customFormat="1" ht="18.399999999999999" customHeight="1" x14ac:dyDescent="0.2">
      <c r="B11" s="21"/>
      <c r="C11" s="22"/>
      <c r="D11" s="22"/>
      <c r="E11" s="27" t="s">
        <v>26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29" t="s">
        <v>27</v>
      </c>
      <c r="AL11" s="22"/>
      <c r="AM11" s="22"/>
      <c r="AN11" s="27" t="s">
        <v>1</v>
      </c>
      <c r="AO11" s="22"/>
      <c r="AP11" s="22"/>
      <c r="AQ11" s="22"/>
      <c r="AR11" s="20"/>
      <c r="BE11" s="268"/>
      <c r="BS11" s="17" t="s">
        <v>6</v>
      </c>
    </row>
    <row r="12" spans="1:74" s="1" customFormat="1" ht="6.95" customHeight="1" x14ac:dyDescent="0.2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268"/>
      <c r="BS12" s="17" t="s">
        <v>6</v>
      </c>
    </row>
    <row r="13" spans="1:74" s="1" customFormat="1" ht="12" customHeight="1" x14ac:dyDescent="0.2">
      <c r="B13" s="21"/>
      <c r="C13" s="22"/>
      <c r="D13" s="29" t="s">
        <v>28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29" t="s">
        <v>25</v>
      </c>
      <c r="AL13" s="22"/>
      <c r="AM13" s="22"/>
      <c r="AN13" s="31" t="s">
        <v>29</v>
      </c>
      <c r="AO13" s="22"/>
      <c r="AP13" s="22"/>
      <c r="AQ13" s="22"/>
      <c r="AR13" s="20"/>
      <c r="BE13" s="268"/>
      <c r="BS13" s="17" t="s">
        <v>6</v>
      </c>
    </row>
    <row r="14" spans="1:74" ht="12.75" x14ac:dyDescent="0.2">
      <c r="B14" s="21"/>
      <c r="C14" s="22"/>
      <c r="D14" s="22"/>
      <c r="E14" s="273" t="s">
        <v>29</v>
      </c>
      <c r="F14" s="274"/>
      <c r="G14" s="274"/>
      <c r="H14" s="274"/>
      <c r="I14" s="274"/>
      <c r="J14" s="274"/>
      <c r="K14" s="274"/>
      <c r="L14" s="274"/>
      <c r="M14" s="274"/>
      <c r="N14" s="274"/>
      <c r="O14" s="274"/>
      <c r="P14" s="274"/>
      <c r="Q14" s="274"/>
      <c r="R14" s="274"/>
      <c r="S14" s="274"/>
      <c r="T14" s="274"/>
      <c r="U14" s="274"/>
      <c r="V14" s="274"/>
      <c r="W14" s="274"/>
      <c r="X14" s="274"/>
      <c r="Y14" s="274"/>
      <c r="Z14" s="274"/>
      <c r="AA14" s="274"/>
      <c r="AB14" s="274"/>
      <c r="AC14" s="274"/>
      <c r="AD14" s="274"/>
      <c r="AE14" s="274"/>
      <c r="AF14" s="274"/>
      <c r="AG14" s="274"/>
      <c r="AH14" s="274"/>
      <c r="AI14" s="274"/>
      <c r="AJ14" s="274"/>
      <c r="AK14" s="29" t="s">
        <v>27</v>
      </c>
      <c r="AL14" s="22"/>
      <c r="AM14" s="22"/>
      <c r="AN14" s="31" t="s">
        <v>29</v>
      </c>
      <c r="AO14" s="22"/>
      <c r="AP14" s="22"/>
      <c r="AQ14" s="22"/>
      <c r="AR14" s="20"/>
      <c r="BE14" s="268"/>
      <c r="BS14" s="17" t="s">
        <v>6</v>
      </c>
    </row>
    <row r="15" spans="1:74" s="1" customFormat="1" ht="6.95" customHeight="1" x14ac:dyDescent="0.2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268"/>
      <c r="BS15" s="17" t="s">
        <v>4</v>
      </c>
    </row>
    <row r="16" spans="1:74" s="1" customFormat="1" ht="12" customHeight="1" x14ac:dyDescent="0.2">
      <c r="B16" s="21"/>
      <c r="C16" s="22"/>
      <c r="D16" s="29" t="s">
        <v>30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29" t="s">
        <v>25</v>
      </c>
      <c r="AL16" s="22"/>
      <c r="AM16" s="22"/>
      <c r="AN16" s="27" t="s">
        <v>31</v>
      </c>
      <c r="AO16" s="22"/>
      <c r="AP16" s="22"/>
      <c r="AQ16" s="22"/>
      <c r="AR16" s="20"/>
      <c r="BE16" s="268"/>
      <c r="BS16" s="17" t="s">
        <v>4</v>
      </c>
    </row>
    <row r="17" spans="1:71" s="1" customFormat="1" ht="18.399999999999999" customHeight="1" x14ac:dyDescent="0.2">
      <c r="B17" s="21"/>
      <c r="C17" s="22"/>
      <c r="D17" s="22"/>
      <c r="E17" s="27" t="s">
        <v>32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29" t="s">
        <v>27</v>
      </c>
      <c r="AL17" s="22"/>
      <c r="AM17" s="22"/>
      <c r="AN17" s="27" t="s">
        <v>1</v>
      </c>
      <c r="AO17" s="22"/>
      <c r="AP17" s="22"/>
      <c r="AQ17" s="22"/>
      <c r="AR17" s="20"/>
      <c r="BE17" s="268"/>
      <c r="BS17" s="17" t="s">
        <v>33</v>
      </c>
    </row>
    <row r="18" spans="1:71" s="1" customFormat="1" ht="6.95" customHeight="1" x14ac:dyDescent="0.2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268"/>
      <c r="BS18" s="17" t="s">
        <v>6</v>
      </c>
    </row>
    <row r="19" spans="1:71" s="1" customFormat="1" ht="12" customHeight="1" x14ac:dyDescent="0.2">
      <c r="B19" s="21"/>
      <c r="C19" s="22"/>
      <c r="D19" s="29" t="s">
        <v>34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29" t="s">
        <v>25</v>
      </c>
      <c r="AL19" s="22"/>
      <c r="AM19" s="22"/>
      <c r="AN19" s="27" t="s">
        <v>35</v>
      </c>
      <c r="AO19" s="22"/>
      <c r="AP19" s="22"/>
      <c r="AQ19" s="22"/>
      <c r="AR19" s="20"/>
      <c r="BE19" s="268"/>
      <c r="BS19" s="17" t="s">
        <v>6</v>
      </c>
    </row>
    <row r="20" spans="1:71" s="1" customFormat="1" ht="18.399999999999999" customHeight="1" x14ac:dyDescent="0.2">
      <c r="B20" s="21"/>
      <c r="C20" s="22"/>
      <c r="D20" s="22"/>
      <c r="E20" s="27" t="s">
        <v>36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29" t="s">
        <v>27</v>
      </c>
      <c r="AL20" s="22"/>
      <c r="AM20" s="22"/>
      <c r="AN20" s="27" t="s">
        <v>1</v>
      </c>
      <c r="AO20" s="22"/>
      <c r="AP20" s="22"/>
      <c r="AQ20" s="22"/>
      <c r="AR20" s="20"/>
      <c r="BE20" s="268"/>
      <c r="BS20" s="17" t="s">
        <v>33</v>
      </c>
    </row>
    <row r="21" spans="1:71" s="1" customFormat="1" ht="6.95" customHeight="1" x14ac:dyDescent="0.2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268"/>
    </row>
    <row r="22" spans="1:71" s="1" customFormat="1" ht="12" customHeight="1" x14ac:dyDescent="0.2">
      <c r="B22" s="21"/>
      <c r="C22" s="22"/>
      <c r="D22" s="29" t="s">
        <v>37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268"/>
    </row>
    <row r="23" spans="1:71" s="1" customFormat="1" ht="16.5" customHeight="1" x14ac:dyDescent="0.2">
      <c r="B23" s="21"/>
      <c r="C23" s="22"/>
      <c r="D23" s="22"/>
      <c r="E23" s="275" t="s">
        <v>38</v>
      </c>
      <c r="F23" s="275"/>
      <c r="G23" s="275"/>
      <c r="H23" s="275"/>
      <c r="I23" s="275"/>
      <c r="J23" s="275"/>
      <c r="K23" s="275"/>
      <c r="L23" s="275"/>
      <c r="M23" s="275"/>
      <c r="N23" s="275"/>
      <c r="O23" s="275"/>
      <c r="P23" s="275"/>
      <c r="Q23" s="275"/>
      <c r="R23" s="275"/>
      <c r="S23" s="275"/>
      <c r="T23" s="275"/>
      <c r="U23" s="275"/>
      <c r="V23" s="275"/>
      <c r="W23" s="275"/>
      <c r="X23" s="275"/>
      <c r="Y23" s="275"/>
      <c r="Z23" s="275"/>
      <c r="AA23" s="275"/>
      <c r="AB23" s="275"/>
      <c r="AC23" s="275"/>
      <c r="AD23" s="275"/>
      <c r="AE23" s="275"/>
      <c r="AF23" s="275"/>
      <c r="AG23" s="275"/>
      <c r="AH23" s="275"/>
      <c r="AI23" s="275"/>
      <c r="AJ23" s="275"/>
      <c r="AK23" s="275"/>
      <c r="AL23" s="275"/>
      <c r="AM23" s="275"/>
      <c r="AN23" s="275"/>
      <c r="AO23" s="22"/>
      <c r="AP23" s="22"/>
      <c r="AQ23" s="22"/>
      <c r="AR23" s="20"/>
      <c r="BE23" s="268"/>
    </row>
    <row r="24" spans="1:71" s="1" customFormat="1" ht="6.95" customHeight="1" x14ac:dyDescent="0.2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268"/>
    </row>
    <row r="25" spans="1:71" s="1" customFormat="1" ht="6.95" customHeight="1" x14ac:dyDescent="0.2">
      <c r="B25" s="21"/>
      <c r="C25" s="22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22"/>
      <c r="AQ25" s="22"/>
      <c r="AR25" s="20"/>
      <c r="BE25" s="268"/>
    </row>
    <row r="26" spans="1:71" s="2" customFormat="1" ht="25.9" customHeight="1" x14ac:dyDescent="0.2">
      <c r="A26" s="34"/>
      <c r="B26" s="35"/>
      <c r="C26" s="36"/>
      <c r="D26" s="37" t="s">
        <v>39</v>
      </c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276">
        <f>ROUND(AG94,2)</f>
        <v>0</v>
      </c>
      <c r="AL26" s="277"/>
      <c r="AM26" s="277"/>
      <c r="AN26" s="277"/>
      <c r="AO26" s="277"/>
      <c r="AP26" s="36"/>
      <c r="AQ26" s="36"/>
      <c r="AR26" s="39"/>
      <c r="BE26" s="268"/>
    </row>
    <row r="27" spans="1:71" s="2" customFormat="1" ht="6.95" customHeight="1" x14ac:dyDescent="0.2">
      <c r="A27" s="34"/>
      <c r="B27" s="35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39"/>
      <c r="BE27" s="268"/>
    </row>
    <row r="28" spans="1:71" s="2" customFormat="1" ht="12.75" x14ac:dyDescent="0.2">
      <c r="A28" s="34"/>
      <c r="B28" s="35"/>
      <c r="C28" s="36"/>
      <c r="D28" s="36"/>
      <c r="E28" s="36"/>
      <c r="F28" s="36"/>
      <c r="G28" s="36"/>
      <c r="H28" s="36"/>
      <c r="I28" s="36"/>
      <c r="J28" s="36"/>
      <c r="K28" s="36"/>
      <c r="L28" s="278" t="s">
        <v>40</v>
      </c>
      <c r="M28" s="278"/>
      <c r="N28" s="278"/>
      <c r="O28" s="278"/>
      <c r="P28" s="278"/>
      <c r="Q28" s="36"/>
      <c r="R28" s="36"/>
      <c r="S28" s="36"/>
      <c r="T28" s="36"/>
      <c r="U28" s="36"/>
      <c r="V28" s="36"/>
      <c r="W28" s="278" t="s">
        <v>41</v>
      </c>
      <c r="X28" s="278"/>
      <c r="Y28" s="278"/>
      <c r="Z28" s="278"/>
      <c r="AA28" s="278"/>
      <c r="AB28" s="278"/>
      <c r="AC28" s="278"/>
      <c r="AD28" s="278"/>
      <c r="AE28" s="278"/>
      <c r="AF28" s="36"/>
      <c r="AG28" s="36"/>
      <c r="AH28" s="36"/>
      <c r="AI28" s="36"/>
      <c r="AJ28" s="36"/>
      <c r="AK28" s="278" t="s">
        <v>42</v>
      </c>
      <c r="AL28" s="278"/>
      <c r="AM28" s="278"/>
      <c r="AN28" s="278"/>
      <c r="AO28" s="278"/>
      <c r="AP28" s="36"/>
      <c r="AQ28" s="36"/>
      <c r="AR28" s="39"/>
      <c r="BE28" s="268"/>
    </row>
    <row r="29" spans="1:71" s="3" customFormat="1" ht="14.45" customHeight="1" x14ac:dyDescent="0.2">
      <c r="B29" s="40"/>
      <c r="C29" s="41"/>
      <c r="D29" s="29" t="s">
        <v>43</v>
      </c>
      <c r="E29" s="41"/>
      <c r="F29" s="29" t="s">
        <v>44</v>
      </c>
      <c r="G29" s="41"/>
      <c r="H29" s="41"/>
      <c r="I29" s="41"/>
      <c r="J29" s="41"/>
      <c r="K29" s="41"/>
      <c r="L29" s="281">
        <v>0.21</v>
      </c>
      <c r="M29" s="280"/>
      <c r="N29" s="280"/>
      <c r="O29" s="280"/>
      <c r="P29" s="280"/>
      <c r="Q29" s="41"/>
      <c r="R29" s="41"/>
      <c r="S29" s="41"/>
      <c r="T29" s="41"/>
      <c r="U29" s="41"/>
      <c r="V29" s="41"/>
      <c r="W29" s="279">
        <f>ROUND(AZ94, 2)</f>
        <v>0</v>
      </c>
      <c r="X29" s="280"/>
      <c r="Y29" s="280"/>
      <c r="Z29" s="280"/>
      <c r="AA29" s="280"/>
      <c r="AB29" s="280"/>
      <c r="AC29" s="280"/>
      <c r="AD29" s="280"/>
      <c r="AE29" s="280"/>
      <c r="AF29" s="41"/>
      <c r="AG29" s="41"/>
      <c r="AH29" s="41"/>
      <c r="AI29" s="41"/>
      <c r="AJ29" s="41"/>
      <c r="AK29" s="279">
        <f>ROUND(AV94, 2)</f>
        <v>0</v>
      </c>
      <c r="AL29" s="280"/>
      <c r="AM29" s="280"/>
      <c r="AN29" s="280"/>
      <c r="AO29" s="280"/>
      <c r="AP29" s="41"/>
      <c r="AQ29" s="41"/>
      <c r="AR29" s="42"/>
      <c r="BE29" s="269"/>
    </row>
    <row r="30" spans="1:71" s="3" customFormat="1" ht="14.45" customHeight="1" x14ac:dyDescent="0.2">
      <c r="B30" s="40"/>
      <c r="C30" s="41"/>
      <c r="D30" s="41"/>
      <c r="E30" s="41"/>
      <c r="F30" s="29" t="s">
        <v>45</v>
      </c>
      <c r="G30" s="41"/>
      <c r="H30" s="41"/>
      <c r="I30" s="41"/>
      <c r="J30" s="41"/>
      <c r="K30" s="41"/>
      <c r="L30" s="281">
        <v>0.15</v>
      </c>
      <c r="M30" s="280"/>
      <c r="N30" s="280"/>
      <c r="O30" s="280"/>
      <c r="P30" s="280"/>
      <c r="Q30" s="41"/>
      <c r="R30" s="41"/>
      <c r="S30" s="41"/>
      <c r="T30" s="41"/>
      <c r="U30" s="41"/>
      <c r="V30" s="41"/>
      <c r="W30" s="279">
        <f>ROUND(BA94, 2)</f>
        <v>0</v>
      </c>
      <c r="X30" s="280"/>
      <c r="Y30" s="280"/>
      <c r="Z30" s="280"/>
      <c r="AA30" s="280"/>
      <c r="AB30" s="280"/>
      <c r="AC30" s="280"/>
      <c r="AD30" s="280"/>
      <c r="AE30" s="280"/>
      <c r="AF30" s="41"/>
      <c r="AG30" s="41"/>
      <c r="AH30" s="41"/>
      <c r="AI30" s="41"/>
      <c r="AJ30" s="41"/>
      <c r="AK30" s="279">
        <f>ROUND(AW94, 2)</f>
        <v>0</v>
      </c>
      <c r="AL30" s="280"/>
      <c r="AM30" s="280"/>
      <c r="AN30" s="280"/>
      <c r="AO30" s="280"/>
      <c r="AP30" s="41"/>
      <c r="AQ30" s="41"/>
      <c r="AR30" s="42"/>
      <c r="BE30" s="269"/>
    </row>
    <row r="31" spans="1:71" s="3" customFormat="1" ht="14.45" hidden="1" customHeight="1" x14ac:dyDescent="0.2">
      <c r="B31" s="40"/>
      <c r="C31" s="41"/>
      <c r="D31" s="41"/>
      <c r="E31" s="41"/>
      <c r="F31" s="29" t="s">
        <v>46</v>
      </c>
      <c r="G31" s="41"/>
      <c r="H31" s="41"/>
      <c r="I31" s="41"/>
      <c r="J31" s="41"/>
      <c r="K31" s="41"/>
      <c r="L31" s="281">
        <v>0.21</v>
      </c>
      <c r="M31" s="280"/>
      <c r="N31" s="280"/>
      <c r="O31" s="280"/>
      <c r="P31" s="280"/>
      <c r="Q31" s="41"/>
      <c r="R31" s="41"/>
      <c r="S31" s="41"/>
      <c r="T31" s="41"/>
      <c r="U31" s="41"/>
      <c r="V31" s="41"/>
      <c r="W31" s="279">
        <f>ROUND(BB94, 2)</f>
        <v>0</v>
      </c>
      <c r="X31" s="280"/>
      <c r="Y31" s="280"/>
      <c r="Z31" s="280"/>
      <c r="AA31" s="280"/>
      <c r="AB31" s="280"/>
      <c r="AC31" s="280"/>
      <c r="AD31" s="280"/>
      <c r="AE31" s="280"/>
      <c r="AF31" s="41"/>
      <c r="AG31" s="41"/>
      <c r="AH31" s="41"/>
      <c r="AI31" s="41"/>
      <c r="AJ31" s="41"/>
      <c r="AK31" s="279">
        <v>0</v>
      </c>
      <c r="AL31" s="280"/>
      <c r="AM31" s="280"/>
      <c r="AN31" s="280"/>
      <c r="AO31" s="280"/>
      <c r="AP31" s="41"/>
      <c r="AQ31" s="41"/>
      <c r="AR31" s="42"/>
      <c r="BE31" s="269"/>
    </row>
    <row r="32" spans="1:71" s="3" customFormat="1" ht="14.45" hidden="1" customHeight="1" x14ac:dyDescent="0.2">
      <c r="B32" s="40"/>
      <c r="C32" s="41"/>
      <c r="D32" s="41"/>
      <c r="E32" s="41"/>
      <c r="F32" s="29" t="s">
        <v>47</v>
      </c>
      <c r="G32" s="41"/>
      <c r="H32" s="41"/>
      <c r="I32" s="41"/>
      <c r="J32" s="41"/>
      <c r="K32" s="41"/>
      <c r="L32" s="281">
        <v>0.15</v>
      </c>
      <c r="M32" s="280"/>
      <c r="N32" s="280"/>
      <c r="O32" s="280"/>
      <c r="P32" s="280"/>
      <c r="Q32" s="41"/>
      <c r="R32" s="41"/>
      <c r="S32" s="41"/>
      <c r="T32" s="41"/>
      <c r="U32" s="41"/>
      <c r="V32" s="41"/>
      <c r="W32" s="279">
        <f>ROUND(BC94, 2)</f>
        <v>0</v>
      </c>
      <c r="X32" s="280"/>
      <c r="Y32" s="280"/>
      <c r="Z32" s="280"/>
      <c r="AA32" s="280"/>
      <c r="AB32" s="280"/>
      <c r="AC32" s="280"/>
      <c r="AD32" s="280"/>
      <c r="AE32" s="280"/>
      <c r="AF32" s="41"/>
      <c r="AG32" s="41"/>
      <c r="AH32" s="41"/>
      <c r="AI32" s="41"/>
      <c r="AJ32" s="41"/>
      <c r="AK32" s="279">
        <v>0</v>
      </c>
      <c r="AL32" s="280"/>
      <c r="AM32" s="280"/>
      <c r="AN32" s="280"/>
      <c r="AO32" s="280"/>
      <c r="AP32" s="41"/>
      <c r="AQ32" s="41"/>
      <c r="AR32" s="42"/>
      <c r="BE32" s="269"/>
    </row>
    <row r="33" spans="1:57" s="3" customFormat="1" ht="14.45" hidden="1" customHeight="1" x14ac:dyDescent="0.2">
      <c r="B33" s="40"/>
      <c r="C33" s="41"/>
      <c r="D33" s="41"/>
      <c r="E33" s="41"/>
      <c r="F33" s="29" t="s">
        <v>48</v>
      </c>
      <c r="G33" s="41"/>
      <c r="H33" s="41"/>
      <c r="I33" s="41"/>
      <c r="J33" s="41"/>
      <c r="K33" s="41"/>
      <c r="L33" s="281">
        <v>0</v>
      </c>
      <c r="M33" s="280"/>
      <c r="N33" s="280"/>
      <c r="O33" s="280"/>
      <c r="P33" s="280"/>
      <c r="Q33" s="41"/>
      <c r="R33" s="41"/>
      <c r="S33" s="41"/>
      <c r="T33" s="41"/>
      <c r="U33" s="41"/>
      <c r="V33" s="41"/>
      <c r="W33" s="279">
        <f>ROUND(BD94, 2)</f>
        <v>0</v>
      </c>
      <c r="X33" s="280"/>
      <c r="Y33" s="280"/>
      <c r="Z33" s="280"/>
      <c r="AA33" s="280"/>
      <c r="AB33" s="280"/>
      <c r="AC33" s="280"/>
      <c r="AD33" s="280"/>
      <c r="AE33" s="280"/>
      <c r="AF33" s="41"/>
      <c r="AG33" s="41"/>
      <c r="AH33" s="41"/>
      <c r="AI33" s="41"/>
      <c r="AJ33" s="41"/>
      <c r="AK33" s="279">
        <v>0</v>
      </c>
      <c r="AL33" s="280"/>
      <c r="AM33" s="280"/>
      <c r="AN33" s="280"/>
      <c r="AO33" s="280"/>
      <c r="AP33" s="41"/>
      <c r="AQ33" s="41"/>
      <c r="AR33" s="42"/>
      <c r="BE33" s="269"/>
    </row>
    <row r="34" spans="1:57" s="2" customFormat="1" ht="6.95" customHeight="1" x14ac:dyDescent="0.2">
      <c r="A34" s="34"/>
      <c r="B34" s="35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39"/>
      <c r="BE34" s="268"/>
    </row>
    <row r="35" spans="1:57" s="2" customFormat="1" ht="25.9" customHeight="1" x14ac:dyDescent="0.2">
      <c r="A35" s="34"/>
      <c r="B35" s="35"/>
      <c r="C35" s="43"/>
      <c r="D35" s="44" t="s">
        <v>49</v>
      </c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45"/>
      <c r="S35" s="45"/>
      <c r="T35" s="46" t="s">
        <v>50</v>
      </c>
      <c r="U35" s="45"/>
      <c r="V35" s="45"/>
      <c r="W35" s="45"/>
      <c r="X35" s="282" t="s">
        <v>51</v>
      </c>
      <c r="Y35" s="283"/>
      <c r="Z35" s="283"/>
      <c r="AA35" s="283"/>
      <c r="AB35" s="283"/>
      <c r="AC35" s="45"/>
      <c r="AD35" s="45"/>
      <c r="AE35" s="45"/>
      <c r="AF35" s="45"/>
      <c r="AG35" s="45"/>
      <c r="AH35" s="45"/>
      <c r="AI35" s="45"/>
      <c r="AJ35" s="45"/>
      <c r="AK35" s="284">
        <f>SUM(AK26:AK33)</f>
        <v>0</v>
      </c>
      <c r="AL35" s="283"/>
      <c r="AM35" s="283"/>
      <c r="AN35" s="283"/>
      <c r="AO35" s="285"/>
      <c r="AP35" s="43"/>
      <c r="AQ35" s="43"/>
      <c r="AR35" s="39"/>
      <c r="BE35" s="34"/>
    </row>
    <row r="36" spans="1:57" s="2" customFormat="1" ht="6.95" customHeight="1" x14ac:dyDescent="0.2">
      <c r="A36" s="34"/>
      <c r="B36" s="35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39"/>
      <c r="BE36" s="34"/>
    </row>
    <row r="37" spans="1:57" s="2" customFormat="1" ht="14.45" customHeight="1" x14ac:dyDescent="0.2">
      <c r="A37" s="34"/>
      <c r="B37" s="35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36"/>
      <c r="AI37" s="36"/>
      <c r="AJ37" s="36"/>
      <c r="AK37" s="36"/>
      <c r="AL37" s="36"/>
      <c r="AM37" s="36"/>
      <c r="AN37" s="36"/>
      <c r="AO37" s="36"/>
      <c r="AP37" s="36"/>
      <c r="AQ37" s="36"/>
      <c r="AR37" s="39"/>
      <c r="BE37" s="34"/>
    </row>
    <row r="38" spans="1:57" s="1" customFormat="1" ht="14.45" customHeight="1" x14ac:dyDescent="0.2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pans="1:57" s="1" customFormat="1" ht="14.45" customHeight="1" x14ac:dyDescent="0.2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pans="1:57" s="1" customFormat="1" ht="14.45" customHeight="1" x14ac:dyDescent="0.2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pans="1:57" s="1" customFormat="1" ht="14.45" customHeight="1" x14ac:dyDescent="0.2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pans="1:57" s="1" customFormat="1" ht="14.45" customHeight="1" x14ac:dyDescent="0.2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pans="1:57" s="1" customFormat="1" ht="14.45" customHeight="1" x14ac:dyDescent="0.2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pans="1:57" s="1" customFormat="1" ht="14.45" customHeight="1" x14ac:dyDescent="0.2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pans="1:57" s="1" customFormat="1" ht="14.45" customHeight="1" x14ac:dyDescent="0.2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pans="1:57" s="1" customFormat="1" ht="14.45" customHeight="1" x14ac:dyDescent="0.2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pans="1:57" s="1" customFormat="1" ht="14.45" customHeight="1" x14ac:dyDescent="0.2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pans="1:57" s="1" customFormat="1" ht="14.45" customHeight="1" x14ac:dyDescent="0.2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pans="1:57" s="2" customFormat="1" ht="14.45" customHeight="1" x14ac:dyDescent="0.2">
      <c r="B49" s="47"/>
      <c r="C49" s="48"/>
      <c r="D49" s="49" t="s">
        <v>52</v>
      </c>
      <c r="E49" s="50"/>
      <c r="F49" s="50"/>
      <c r="G49" s="50"/>
      <c r="H49" s="50"/>
      <c r="I49" s="50"/>
      <c r="J49" s="50"/>
      <c r="K49" s="50"/>
      <c r="L49" s="50"/>
      <c r="M49" s="50"/>
      <c r="N49" s="50"/>
      <c r="O49" s="50"/>
      <c r="P49" s="50"/>
      <c r="Q49" s="50"/>
      <c r="R49" s="50"/>
      <c r="S49" s="50"/>
      <c r="T49" s="50"/>
      <c r="U49" s="50"/>
      <c r="V49" s="50"/>
      <c r="W49" s="50"/>
      <c r="X49" s="50"/>
      <c r="Y49" s="50"/>
      <c r="Z49" s="50"/>
      <c r="AA49" s="50"/>
      <c r="AB49" s="50"/>
      <c r="AC49" s="50"/>
      <c r="AD49" s="50"/>
      <c r="AE49" s="50"/>
      <c r="AF49" s="50"/>
      <c r="AG49" s="50"/>
      <c r="AH49" s="49" t="s">
        <v>53</v>
      </c>
      <c r="AI49" s="50"/>
      <c r="AJ49" s="50"/>
      <c r="AK49" s="50"/>
      <c r="AL49" s="50"/>
      <c r="AM49" s="50"/>
      <c r="AN49" s="50"/>
      <c r="AO49" s="50"/>
      <c r="AP49" s="48"/>
      <c r="AQ49" s="48"/>
      <c r="AR49" s="51"/>
    </row>
    <row r="50" spans="1:57" ht="11.25" x14ac:dyDescent="0.2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 spans="1:57" ht="11.25" x14ac:dyDescent="0.2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 spans="1:57" ht="11.25" x14ac:dyDescent="0.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 spans="1:57" ht="11.25" x14ac:dyDescent="0.2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 spans="1:57" ht="11.25" x14ac:dyDescent="0.2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 spans="1:57" ht="11.25" x14ac:dyDescent="0.2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 spans="1:57" ht="11.25" x14ac:dyDescent="0.2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 spans="1:57" ht="11.25" x14ac:dyDescent="0.2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 spans="1:57" ht="11.25" x14ac:dyDescent="0.2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 spans="1:57" ht="11.25" x14ac:dyDescent="0.2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pans="1:57" s="2" customFormat="1" ht="12.75" x14ac:dyDescent="0.2">
      <c r="A60" s="34"/>
      <c r="B60" s="35"/>
      <c r="C60" s="36"/>
      <c r="D60" s="52" t="s">
        <v>54</v>
      </c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52" t="s">
        <v>55</v>
      </c>
      <c r="W60" s="38"/>
      <c r="X60" s="38"/>
      <c r="Y60" s="38"/>
      <c r="Z60" s="38"/>
      <c r="AA60" s="38"/>
      <c r="AB60" s="38"/>
      <c r="AC60" s="38"/>
      <c r="AD60" s="38"/>
      <c r="AE60" s="38"/>
      <c r="AF60" s="38"/>
      <c r="AG60" s="38"/>
      <c r="AH60" s="52" t="s">
        <v>54</v>
      </c>
      <c r="AI60" s="38"/>
      <c r="AJ60" s="38"/>
      <c r="AK60" s="38"/>
      <c r="AL60" s="38"/>
      <c r="AM60" s="52" t="s">
        <v>55</v>
      </c>
      <c r="AN60" s="38"/>
      <c r="AO60" s="38"/>
      <c r="AP60" s="36"/>
      <c r="AQ60" s="36"/>
      <c r="AR60" s="39"/>
      <c r="BE60" s="34"/>
    </row>
    <row r="61" spans="1:57" ht="11.25" x14ac:dyDescent="0.2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 spans="1:57" ht="11.25" x14ac:dyDescent="0.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 spans="1:57" ht="11.25" x14ac:dyDescent="0.2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pans="1:57" s="2" customFormat="1" ht="12.75" x14ac:dyDescent="0.2">
      <c r="A64" s="34"/>
      <c r="B64" s="35"/>
      <c r="C64" s="36"/>
      <c r="D64" s="49" t="s">
        <v>56</v>
      </c>
      <c r="E64" s="53"/>
      <c r="F64" s="53"/>
      <c r="G64" s="53"/>
      <c r="H64" s="53"/>
      <c r="I64" s="53"/>
      <c r="J64" s="53"/>
      <c r="K64" s="53"/>
      <c r="L64" s="53"/>
      <c r="M64" s="53"/>
      <c r="N64" s="53"/>
      <c r="O64" s="53"/>
      <c r="P64" s="53"/>
      <c r="Q64" s="53"/>
      <c r="R64" s="53"/>
      <c r="S64" s="53"/>
      <c r="T64" s="53"/>
      <c r="U64" s="53"/>
      <c r="V64" s="53"/>
      <c r="W64" s="53"/>
      <c r="X64" s="53"/>
      <c r="Y64" s="53"/>
      <c r="Z64" s="53"/>
      <c r="AA64" s="53"/>
      <c r="AB64" s="53"/>
      <c r="AC64" s="53"/>
      <c r="AD64" s="53"/>
      <c r="AE64" s="53"/>
      <c r="AF64" s="53"/>
      <c r="AG64" s="53"/>
      <c r="AH64" s="49" t="s">
        <v>57</v>
      </c>
      <c r="AI64" s="53"/>
      <c r="AJ64" s="53"/>
      <c r="AK64" s="53"/>
      <c r="AL64" s="53"/>
      <c r="AM64" s="53"/>
      <c r="AN64" s="53"/>
      <c r="AO64" s="53"/>
      <c r="AP64" s="36"/>
      <c r="AQ64" s="36"/>
      <c r="AR64" s="39"/>
      <c r="BE64" s="34"/>
    </row>
    <row r="65" spans="1:57" ht="11.25" x14ac:dyDescent="0.2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 spans="1:57" ht="11.25" x14ac:dyDescent="0.2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 spans="1:57" ht="11.25" x14ac:dyDescent="0.2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 spans="1:57" ht="11.25" x14ac:dyDescent="0.2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 spans="1:57" ht="11.25" x14ac:dyDescent="0.2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 spans="1:57" ht="11.25" x14ac:dyDescent="0.2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 spans="1:57" ht="11.25" x14ac:dyDescent="0.2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 spans="1:57" ht="11.25" x14ac:dyDescent="0.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 spans="1:57" ht="11.25" x14ac:dyDescent="0.2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 spans="1:57" ht="11.25" x14ac:dyDescent="0.2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pans="1:57" s="2" customFormat="1" ht="12.75" x14ac:dyDescent="0.2">
      <c r="A75" s="34"/>
      <c r="B75" s="35"/>
      <c r="C75" s="36"/>
      <c r="D75" s="52" t="s">
        <v>54</v>
      </c>
      <c r="E75" s="38"/>
      <c r="F75" s="38"/>
      <c r="G75" s="38"/>
      <c r="H75" s="38"/>
      <c r="I75" s="38"/>
      <c r="J75" s="38"/>
      <c r="K75" s="38"/>
      <c r="L75" s="38"/>
      <c r="M75" s="38"/>
      <c r="N75" s="38"/>
      <c r="O75" s="38"/>
      <c r="P75" s="38"/>
      <c r="Q75" s="38"/>
      <c r="R75" s="38"/>
      <c r="S75" s="38"/>
      <c r="T75" s="38"/>
      <c r="U75" s="38"/>
      <c r="V75" s="52" t="s">
        <v>55</v>
      </c>
      <c r="W75" s="38"/>
      <c r="X75" s="38"/>
      <c r="Y75" s="38"/>
      <c r="Z75" s="38"/>
      <c r="AA75" s="38"/>
      <c r="AB75" s="38"/>
      <c r="AC75" s="38"/>
      <c r="AD75" s="38"/>
      <c r="AE75" s="38"/>
      <c r="AF75" s="38"/>
      <c r="AG75" s="38"/>
      <c r="AH75" s="52" t="s">
        <v>54</v>
      </c>
      <c r="AI75" s="38"/>
      <c r="AJ75" s="38"/>
      <c r="AK75" s="38"/>
      <c r="AL75" s="38"/>
      <c r="AM75" s="52" t="s">
        <v>55</v>
      </c>
      <c r="AN75" s="38"/>
      <c r="AO75" s="38"/>
      <c r="AP75" s="36"/>
      <c r="AQ75" s="36"/>
      <c r="AR75" s="39"/>
      <c r="BE75" s="34"/>
    </row>
    <row r="76" spans="1:57" s="2" customFormat="1" ht="11.25" x14ac:dyDescent="0.2">
      <c r="A76" s="34"/>
      <c r="B76" s="35"/>
      <c r="C76" s="36"/>
      <c r="D76" s="36"/>
      <c r="E76" s="36"/>
      <c r="F76" s="36"/>
      <c r="G76" s="36"/>
      <c r="H76" s="36"/>
      <c r="I76" s="36"/>
      <c r="J76" s="36"/>
      <c r="K76" s="36"/>
      <c r="L76" s="36"/>
      <c r="M76" s="36"/>
      <c r="N76" s="36"/>
      <c r="O76" s="36"/>
      <c r="P76" s="36"/>
      <c r="Q76" s="36"/>
      <c r="R76" s="36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  <c r="AF76" s="36"/>
      <c r="AG76" s="36"/>
      <c r="AH76" s="36"/>
      <c r="AI76" s="36"/>
      <c r="AJ76" s="36"/>
      <c r="AK76" s="36"/>
      <c r="AL76" s="36"/>
      <c r="AM76" s="36"/>
      <c r="AN76" s="36"/>
      <c r="AO76" s="36"/>
      <c r="AP76" s="36"/>
      <c r="AQ76" s="36"/>
      <c r="AR76" s="39"/>
      <c r="BE76" s="34"/>
    </row>
    <row r="77" spans="1:57" s="2" customFormat="1" ht="6.95" customHeight="1" x14ac:dyDescent="0.2">
      <c r="A77" s="34"/>
      <c r="B77" s="54"/>
      <c r="C77" s="55"/>
      <c r="D77" s="55"/>
      <c r="E77" s="55"/>
      <c r="F77" s="55"/>
      <c r="G77" s="55"/>
      <c r="H77" s="55"/>
      <c r="I77" s="55"/>
      <c r="J77" s="55"/>
      <c r="K77" s="55"/>
      <c r="L77" s="55"/>
      <c r="M77" s="55"/>
      <c r="N77" s="55"/>
      <c r="O77" s="55"/>
      <c r="P77" s="55"/>
      <c r="Q77" s="55"/>
      <c r="R77" s="55"/>
      <c r="S77" s="55"/>
      <c r="T77" s="55"/>
      <c r="U77" s="55"/>
      <c r="V77" s="55"/>
      <c r="W77" s="55"/>
      <c r="X77" s="55"/>
      <c r="Y77" s="55"/>
      <c r="Z77" s="55"/>
      <c r="AA77" s="55"/>
      <c r="AB77" s="55"/>
      <c r="AC77" s="55"/>
      <c r="AD77" s="55"/>
      <c r="AE77" s="55"/>
      <c r="AF77" s="55"/>
      <c r="AG77" s="55"/>
      <c r="AH77" s="55"/>
      <c r="AI77" s="55"/>
      <c r="AJ77" s="55"/>
      <c r="AK77" s="55"/>
      <c r="AL77" s="55"/>
      <c r="AM77" s="55"/>
      <c r="AN77" s="55"/>
      <c r="AO77" s="55"/>
      <c r="AP77" s="55"/>
      <c r="AQ77" s="55"/>
      <c r="AR77" s="39"/>
      <c r="BE77" s="34"/>
    </row>
    <row r="81" spans="1:91" s="2" customFormat="1" ht="6.95" customHeight="1" x14ac:dyDescent="0.2">
      <c r="A81" s="34"/>
      <c r="B81" s="56"/>
      <c r="C81" s="57"/>
      <c r="D81" s="57"/>
      <c r="E81" s="57"/>
      <c r="F81" s="57"/>
      <c r="G81" s="57"/>
      <c r="H81" s="57"/>
      <c r="I81" s="57"/>
      <c r="J81" s="57"/>
      <c r="K81" s="57"/>
      <c r="L81" s="57"/>
      <c r="M81" s="57"/>
      <c r="N81" s="57"/>
      <c r="O81" s="57"/>
      <c r="P81" s="57"/>
      <c r="Q81" s="57"/>
      <c r="R81" s="57"/>
      <c r="S81" s="57"/>
      <c r="T81" s="57"/>
      <c r="U81" s="57"/>
      <c r="V81" s="57"/>
      <c r="W81" s="57"/>
      <c r="X81" s="57"/>
      <c r="Y81" s="57"/>
      <c r="Z81" s="57"/>
      <c r="AA81" s="57"/>
      <c r="AB81" s="57"/>
      <c r="AC81" s="57"/>
      <c r="AD81" s="57"/>
      <c r="AE81" s="57"/>
      <c r="AF81" s="57"/>
      <c r="AG81" s="57"/>
      <c r="AH81" s="57"/>
      <c r="AI81" s="57"/>
      <c r="AJ81" s="57"/>
      <c r="AK81" s="57"/>
      <c r="AL81" s="57"/>
      <c r="AM81" s="57"/>
      <c r="AN81" s="57"/>
      <c r="AO81" s="57"/>
      <c r="AP81" s="57"/>
      <c r="AQ81" s="57"/>
      <c r="AR81" s="39"/>
      <c r="BE81" s="34"/>
    </row>
    <row r="82" spans="1:91" s="2" customFormat="1" ht="24.95" customHeight="1" x14ac:dyDescent="0.2">
      <c r="A82" s="34"/>
      <c r="B82" s="35"/>
      <c r="C82" s="23" t="s">
        <v>58</v>
      </c>
      <c r="D82" s="36"/>
      <c r="E82" s="36"/>
      <c r="F82" s="36"/>
      <c r="G82" s="36"/>
      <c r="H82" s="36"/>
      <c r="I82" s="36"/>
      <c r="J82" s="36"/>
      <c r="K82" s="36"/>
      <c r="L82" s="36"/>
      <c r="M82" s="36"/>
      <c r="N82" s="36"/>
      <c r="O82" s="36"/>
      <c r="P82" s="36"/>
      <c r="Q82" s="36"/>
      <c r="R82" s="36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F82" s="36"/>
      <c r="AG82" s="36"/>
      <c r="AH82" s="36"/>
      <c r="AI82" s="36"/>
      <c r="AJ82" s="36"/>
      <c r="AK82" s="36"/>
      <c r="AL82" s="36"/>
      <c r="AM82" s="36"/>
      <c r="AN82" s="36"/>
      <c r="AO82" s="36"/>
      <c r="AP82" s="36"/>
      <c r="AQ82" s="36"/>
      <c r="AR82" s="39"/>
      <c r="BE82" s="34"/>
    </row>
    <row r="83" spans="1:91" s="2" customFormat="1" ht="6.95" customHeight="1" x14ac:dyDescent="0.2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36"/>
      <c r="M83" s="36"/>
      <c r="N83" s="36"/>
      <c r="O83" s="36"/>
      <c r="P83" s="36"/>
      <c r="Q83" s="36"/>
      <c r="R83" s="36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F83" s="36"/>
      <c r="AG83" s="36"/>
      <c r="AH83" s="36"/>
      <c r="AI83" s="36"/>
      <c r="AJ83" s="36"/>
      <c r="AK83" s="36"/>
      <c r="AL83" s="36"/>
      <c r="AM83" s="36"/>
      <c r="AN83" s="36"/>
      <c r="AO83" s="36"/>
      <c r="AP83" s="36"/>
      <c r="AQ83" s="36"/>
      <c r="AR83" s="39"/>
      <c r="BE83" s="34"/>
    </row>
    <row r="84" spans="1:91" s="4" customFormat="1" ht="12" customHeight="1" x14ac:dyDescent="0.2">
      <c r="B84" s="58"/>
      <c r="C84" s="29" t="s">
        <v>13</v>
      </c>
      <c r="D84" s="59"/>
      <c r="E84" s="59"/>
      <c r="F84" s="59"/>
      <c r="G84" s="59"/>
      <c r="H84" s="59"/>
      <c r="I84" s="59"/>
      <c r="J84" s="59"/>
      <c r="K84" s="59"/>
      <c r="L84" s="59" t="str">
        <f>K5</f>
        <v>Stechovice</v>
      </c>
      <c r="M84" s="59"/>
      <c r="N84" s="59"/>
      <c r="O84" s="59"/>
      <c r="P84" s="59"/>
      <c r="Q84" s="59"/>
      <c r="R84" s="59"/>
      <c r="S84" s="59"/>
      <c r="T84" s="59"/>
      <c r="U84" s="59"/>
      <c r="V84" s="59"/>
      <c r="W84" s="59"/>
      <c r="X84" s="59"/>
      <c r="Y84" s="59"/>
      <c r="Z84" s="59"/>
      <c r="AA84" s="59"/>
      <c r="AB84" s="59"/>
      <c r="AC84" s="59"/>
      <c r="AD84" s="59"/>
      <c r="AE84" s="59"/>
      <c r="AF84" s="59"/>
      <c r="AG84" s="59"/>
      <c r="AH84" s="59"/>
      <c r="AI84" s="59"/>
      <c r="AJ84" s="59"/>
      <c r="AK84" s="59"/>
      <c r="AL84" s="59"/>
      <c r="AM84" s="59"/>
      <c r="AN84" s="59"/>
      <c r="AO84" s="59"/>
      <c r="AP84" s="59"/>
      <c r="AQ84" s="59"/>
      <c r="AR84" s="60"/>
    </row>
    <row r="85" spans="1:91" s="5" customFormat="1" ht="36.950000000000003" customHeight="1" x14ac:dyDescent="0.2">
      <c r="B85" s="61"/>
      <c r="C85" s="62" t="s">
        <v>16</v>
      </c>
      <c r="D85" s="63"/>
      <c r="E85" s="63"/>
      <c r="F85" s="63"/>
      <c r="G85" s="63"/>
      <c r="H85" s="63"/>
      <c r="I85" s="63"/>
      <c r="J85" s="63"/>
      <c r="K85" s="63"/>
      <c r="L85" s="286" t="str">
        <f>K6</f>
        <v>VD Štěchovice - generální oprava mostovky</v>
      </c>
      <c r="M85" s="287"/>
      <c r="N85" s="287"/>
      <c r="O85" s="287"/>
      <c r="P85" s="287"/>
      <c r="Q85" s="287"/>
      <c r="R85" s="287"/>
      <c r="S85" s="287"/>
      <c r="T85" s="287"/>
      <c r="U85" s="287"/>
      <c r="V85" s="287"/>
      <c r="W85" s="287"/>
      <c r="X85" s="287"/>
      <c r="Y85" s="287"/>
      <c r="Z85" s="287"/>
      <c r="AA85" s="287"/>
      <c r="AB85" s="287"/>
      <c r="AC85" s="287"/>
      <c r="AD85" s="287"/>
      <c r="AE85" s="287"/>
      <c r="AF85" s="287"/>
      <c r="AG85" s="287"/>
      <c r="AH85" s="287"/>
      <c r="AI85" s="287"/>
      <c r="AJ85" s="287"/>
      <c r="AK85" s="287"/>
      <c r="AL85" s="287"/>
      <c r="AM85" s="287"/>
      <c r="AN85" s="287"/>
      <c r="AO85" s="287"/>
      <c r="AP85" s="63"/>
      <c r="AQ85" s="63"/>
      <c r="AR85" s="64"/>
    </row>
    <row r="86" spans="1:91" s="2" customFormat="1" ht="6.95" customHeight="1" x14ac:dyDescent="0.2">
      <c r="A86" s="34"/>
      <c r="B86" s="35"/>
      <c r="C86" s="36"/>
      <c r="D86" s="36"/>
      <c r="E86" s="36"/>
      <c r="F86" s="36"/>
      <c r="G86" s="36"/>
      <c r="H86" s="36"/>
      <c r="I86" s="36"/>
      <c r="J86" s="36"/>
      <c r="K86" s="36"/>
      <c r="L86" s="36"/>
      <c r="M86" s="36"/>
      <c r="N86" s="36"/>
      <c r="O86" s="36"/>
      <c r="P86" s="36"/>
      <c r="Q86" s="36"/>
      <c r="R86" s="36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F86" s="36"/>
      <c r="AG86" s="36"/>
      <c r="AH86" s="36"/>
      <c r="AI86" s="36"/>
      <c r="AJ86" s="36"/>
      <c r="AK86" s="36"/>
      <c r="AL86" s="36"/>
      <c r="AM86" s="36"/>
      <c r="AN86" s="36"/>
      <c r="AO86" s="36"/>
      <c r="AP86" s="36"/>
      <c r="AQ86" s="36"/>
      <c r="AR86" s="39"/>
      <c r="BE86" s="34"/>
    </row>
    <row r="87" spans="1:91" s="2" customFormat="1" ht="12" customHeight="1" x14ac:dyDescent="0.2">
      <c r="A87" s="34"/>
      <c r="B87" s="35"/>
      <c r="C87" s="29" t="s">
        <v>20</v>
      </c>
      <c r="D87" s="36"/>
      <c r="E87" s="36"/>
      <c r="F87" s="36"/>
      <c r="G87" s="36"/>
      <c r="H87" s="36"/>
      <c r="I87" s="36"/>
      <c r="J87" s="36"/>
      <c r="K87" s="36"/>
      <c r="L87" s="65" t="str">
        <f>IF(K8="","",K8)</f>
        <v>Štěchovice</v>
      </c>
      <c r="M87" s="36"/>
      <c r="N87" s="36"/>
      <c r="O87" s="36"/>
      <c r="P87" s="36"/>
      <c r="Q87" s="36"/>
      <c r="R87" s="36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F87" s="36"/>
      <c r="AG87" s="36"/>
      <c r="AH87" s="36"/>
      <c r="AI87" s="29" t="s">
        <v>22</v>
      </c>
      <c r="AJ87" s="36"/>
      <c r="AK87" s="36"/>
      <c r="AL87" s="36"/>
      <c r="AM87" s="288" t="str">
        <f>IF(AN8= "","",AN8)</f>
        <v>6. 12. 2019</v>
      </c>
      <c r="AN87" s="288"/>
      <c r="AO87" s="36"/>
      <c r="AP87" s="36"/>
      <c r="AQ87" s="36"/>
      <c r="AR87" s="39"/>
      <c r="BE87" s="34"/>
    </row>
    <row r="88" spans="1:91" s="2" customFormat="1" ht="6.95" customHeight="1" x14ac:dyDescent="0.2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36"/>
      <c r="M88" s="36"/>
      <c r="N88" s="36"/>
      <c r="O88" s="36"/>
      <c r="P88" s="36"/>
      <c r="Q88" s="36"/>
      <c r="R88" s="36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F88" s="36"/>
      <c r="AG88" s="36"/>
      <c r="AH88" s="36"/>
      <c r="AI88" s="36"/>
      <c r="AJ88" s="36"/>
      <c r="AK88" s="36"/>
      <c r="AL88" s="36"/>
      <c r="AM88" s="36"/>
      <c r="AN88" s="36"/>
      <c r="AO88" s="36"/>
      <c r="AP88" s="36"/>
      <c r="AQ88" s="36"/>
      <c r="AR88" s="39"/>
      <c r="BE88" s="34"/>
    </row>
    <row r="89" spans="1:91" s="2" customFormat="1" ht="15.2" customHeight="1" x14ac:dyDescent="0.2">
      <c r="A89" s="34"/>
      <c r="B89" s="35"/>
      <c r="C89" s="29" t="s">
        <v>24</v>
      </c>
      <c r="D89" s="36"/>
      <c r="E89" s="36"/>
      <c r="F89" s="36"/>
      <c r="G89" s="36"/>
      <c r="H89" s="36"/>
      <c r="I89" s="36"/>
      <c r="J89" s="36"/>
      <c r="K89" s="36"/>
      <c r="L89" s="59" t="str">
        <f>IF(E11= "","",E11)</f>
        <v>Povodí Vltavy, Státní podnik, Holečkova 3178/8,P 5</v>
      </c>
      <c r="M89" s="36"/>
      <c r="N89" s="36"/>
      <c r="O89" s="36"/>
      <c r="P89" s="36"/>
      <c r="Q89" s="36"/>
      <c r="R89" s="36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F89" s="36"/>
      <c r="AG89" s="36"/>
      <c r="AH89" s="36"/>
      <c r="AI89" s="29" t="s">
        <v>30</v>
      </c>
      <c r="AJ89" s="36"/>
      <c r="AK89" s="36"/>
      <c r="AL89" s="36"/>
      <c r="AM89" s="289" t="str">
        <f>IF(E17="","",E17)</f>
        <v>Ing. Tomáš Jelínek</v>
      </c>
      <c r="AN89" s="290"/>
      <c r="AO89" s="290"/>
      <c r="AP89" s="290"/>
      <c r="AQ89" s="36"/>
      <c r="AR89" s="39"/>
      <c r="AS89" s="291" t="s">
        <v>59</v>
      </c>
      <c r="AT89" s="292"/>
      <c r="AU89" s="67"/>
      <c r="AV89" s="67"/>
      <c r="AW89" s="67"/>
      <c r="AX89" s="67"/>
      <c r="AY89" s="67"/>
      <c r="AZ89" s="67"/>
      <c r="BA89" s="67"/>
      <c r="BB89" s="67"/>
      <c r="BC89" s="67"/>
      <c r="BD89" s="68"/>
      <c r="BE89" s="34"/>
    </row>
    <row r="90" spans="1:91" s="2" customFormat="1" ht="15.2" customHeight="1" x14ac:dyDescent="0.2">
      <c r="A90" s="34"/>
      <c r="B90" s="35"/>
      <c r="C90" s="29" t="s">
        <v>28</v>
      </c>
      <c r="D90" s="36"/>
      <c r="E90" s="36"/>
      <c r="F90" s="36"/>
      <c r="G90" s="36"/>
      <c r="H90" s="36"/>
      <c r="I90" s="36"/>
      <c r="J90" s="36"/>
      <c r="K90" s="36"/>
      <c r="L90" s="59" t="str">
        <f>IF(E14= "Vyplň údaj","",E14)</f>
        <v/>
      </c>
      <c r="M90" s="36"/>
      <c r="N90" s="36"/>
      <c r="O90" s="36"/>
      <c r="P90" s="36"/>
      <c r="Q90" s="36"/>
      <c r="R90" s="36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F90" s="36"/>
      <c r="AG90" s="36"/>
      <c r="AH90" s="36"/>
      <c r="AI90" s="29" t="s">
        <v>34</v>
      </c>
      <c r="AJ90" s="36"/>
      <c r="AK90" s="36"/>
      <c r="AL90" s="36"/>
      <c r="AM90" s="289" t="str">
        <f>IF(E20="","",E20)</f>
        <v>Hana Pejšová</v>
      </c>
      <c r="AN90" s="290"/>
      <c r="AO90" s="290"/>
      <c r="AP90" s="290"/>
      <c r="AQ90" s="36"/>
      <c r="AR90" s="39"/>
      <c r="AS90" s="293"/>
      <c r="AT90" s="294"/>
      <c r="AU90" s="69"/>
      <c r="AV90" s="69"/>
      <c r="AW90" s="69"/>
      <c r="AX90" s="69"/>
      <c r="AY90" s="69"/>
      <c r="AZ90" s="69"/>
      <c r="BA90" s="69"/>
      <c r="BB90" s="69"/>
      <c r="BC90" s="69"/>
      <c r="BD90" s="70"/>
      <c r="BE90" s="34"/>
    </row>
    <row r="91" spans="1:91" s="2" customFormat="1" ht="10.9" customHeight="1" x14ac:dyDescent="0.2">
      <c r="A91" s="34"/>
      <c r="B91" s="35"/>
      <c r="C91" s="36"/>
      <c r="D91" s="36"/>
      <c r="E91" s="36"/>
      <c r="F91" s="36"/>
      <c r="G91" s="36"/>
      <c r="H91" s="36"/>
      <c r="I91" s="36"/>
      <c r="J91" s="36"/>
      <c r="K91" s="36"/>
      <c r="L91" s="36"/>
      <c r="M91" s="36"/>
      <c r="N91" s="36"/>
      <c r="O91" s="36"/>
      <c r="P91" s="36"/>
      <c r="Q91" s="36"/>
      <c r="R91" s="36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F91" s="36"/>
      <c r="AG91" s="36"/>
      <c r="AH91" s="36"/>
      <c r="AI91" s="36"/>
      <c r="AJ91" s="36"/>
      <c r="AK91" s="36"/>
      <c r="AL91" s="36"/>
      <c r="AM91" s="36"/>
      <c r="AN91" s="36"/>
      <c r="AO91" s="36"/>
      <c r="AP91" s="36"/>
      <c r="AQ91" s="36"/>
      <c r="AR91" s="39"/>
      <c r="AS91" s="295"/>
      <c r="AT91" s="296"/>
      <c r="AU91" s="71"/>
      <c r="AV91" s="71"/>
      <c r="AW91" s="71"/>
      <c r="AX91" s="71"/>
      <c r="AY91" s="71"/>
      <c r="AZ91" s="71"/>
      <c r="BA91" s="71"/>
      <c r="BB91" s="71"/>
      <c r="BC91" s="71"/>
      <c r="BD91" s="72"/>
      <c r="BE91" s="34"/>
    </row>
    <row r="92" spans="1:91" s="2" customFormat="1" ht="29.25" customHeight="1" x14ac:dyDescent="0.2">
      <c r="A92" s="34"/>
      <c r="B92" s="35"/>
      <c r="C92" s="297" t="s">
        <v>60</v>
      </c>
      <c r="D92" s="298"/>
      <c r="E92" s="298"/>
      <c r="F92" s="298"/>
      <c r="G92" s="298"/>
      <c r="H92" s="73"/>
      <c r="I92" s="299" t="s">
        <v>61</v>
      </c>
      <c r="J92" s="298"/>
      <c r="K92" s="298"/>
      <c r="L92" s="298"/>
      <c r="M92" s="298"/>
      <c r="N92" s="298"/>
      <c r="O92" s="298"/>
      <c r="P92" s="298"/>
      <c r="Q92" s="298"/>
      <c r="R92" s="298"/>
      <c r="S92" s="298"/>
      <c r="T92" s="298"/>
      <c r="U92" s="298"/>
      <c r="V92" s="298"/>
      <c r="W92" s="298"/>
      <c r="X92" s="298"/>
      <c r="Y92" s="298"/>
      <c r="Z92" s="298"/>
      <c r="AA92" s="298"/>
      <c r="AB92" s="298"/>
      <c r="AC92" s="298"/>
      <c r="AD92" s="298"/>
      <c r="AE92" s="298"/>
      <c r="AF92" s="298"/>
      <c r="AG92" s="300" t="s">
        <v>62</v>
      </c>
      <c r="AH92" s="298"/>
      <c r="AI92" s="298"/>
      <c r="AJ92" s="298"/>
      <c r="AK92" s="298"/>
      <c r="AL92" s="298"/>
      <c r="AM92" s="298"/>
      <c r="AN92" s="299" t="s">
        <v>63</v>
      </c>
      <c r="AO92" s="298"/>
      <c r="AP92" s="301"/>
      <c r="AQ92" s="74" t="s">
        <v>64</v>
      </c>
      <c r="AR92" s="39"/>
      <c r="AS92" s="75" t="s">
        <v>65</v>
      </c>
      <c r="AT92" s="76" t="s">
        <v>66</v>
      </c>
      <c r="AU92" s="76" t="s">
        <v>67</v>
      </c>
      <c r="AV92" s="76" t="s">
        <v>68</v>
      </c>
      <c r="AW92" s="76" t="s">
        <v>69</v>
      </c>
      <c r="AX92" s="76" t="s">
        <v>70</v>
      </c>
      <c r="AY92" s="76" t="s">
        <v>71</v>
      </c>
      <c r="AZ92" s="76" t="s">
        <v>72</v>
      </c>
      <c r="BA92" s="76" t="s">
        <v>73</v>
      </c>
      <c r="BB92" s="76" t="s">
        <v>74</v>
      </c>
      <c r="BC92" s="76" t="s">
        <v>75</v>
      </c>
      <c r="BD92" s="77" t="s">
        <v>76</v>
      </c>
      <c r="BE92" s="34"/>
    </row>
    <row r="93" spans="1:91" s="2" customFormat="1" ht="10.9" customHeight="1" x14ac:dyDescent="0.2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36"/>
      <c r="M93" s="36"/>
      <c r="N93" s="36"/>
      <c r="O93" s="36"/>
      <c r="P93" s="36"/>
      <c r="Q93" s="36"/>
      <c r="R93" s="36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F93" s="36"/>
      <c r="AG93" s="36"/>
      <c r="AH93" s="36"/>
      <c r="AI93" s="36"/>
      <c r="AJ93" s="36"/>
      <c r="AK93" s="36"/>
      <c r="AL93" s="36"/>
      <c r="AM93" s="36"/>
      <c r="AN93" s="36"/>
      <c r="AO93" s="36"/>
      <c r="AP93" s="36"/>
      <c r="AQ93" s="36"/>
      <c r="AR93" s="39"/>
      <c r="AS93" s="78"/>
      <c r="AT93" s="79"/>
      <c r="AU93" s="79"/>
      <c r="AV93" s="79"/>
      <c r="AW93" s="79"/>
      <c r="AX93" s="79"/>
      <c r="AY93" s="79"/>
      <c r="AZ93" s="79"/>
      <c r="BA93" s="79"/>
      <c r="BB93" s="79"/>
      <c r="BC93" s="79"/>
      <c r="BD93" s="80"/>
      <c r="BE93" s="34"/>
    </row>
    <row r="94" spans="1:91" s="6" customFormat="1" ht="32.450000000000003" customHeight="1" x14ac:dyDescent="0.2">
      <c r="B94" s="81"/>
      <c r="C94" s="82" t="s">
        <v>77</v>
      </c>
      <c r="D94" s="83"/>
      <c r="E94" s="83"/>
      <c r="F94" s="83"/>
      <c r="G94" s="83"/>
      <c r="H94" s="83"/>
      <c r="I94" s="83"/>
      <c r="J94" s="83"/>
      <c r="K94" s="83"/>
      <c r="L94" s="83"/>
      <c r="M94" s="83"/>
      <c r="N94" s="83"/>
      <c r="O94" s="83"/>
      <c r="P94" s="83"/>
      <c r="Q94" s="83"/>
      <c r="R94" s="83"/>
      <c r="S94" s="83"/>
      <c r="T94" s="83"/>
      <c r="U94" s="83"/>
      <c r="V94" s="83"/>
      <c r="W94" s="83"/>
      <c r="X94" s="83"/>
      <c r="Y94" s="83"/>
      <c r="Z94" s="83"/>
      <c r="AA94" s="83"/>
      <c r="AB94" s="83"/>
      <c r="AC94" s="83"/>
      <c r="AD94" s="83"/>
      <c r="AE94" s="83"/>
      <c r="AF94" s="83"/>
      <c r="AG94" s="305">
        <f>ROUND(SUM(AG95:AG97),2)</f>
        <v>0</v>
      </c>
      <c r="AH94" s="305"/>
      <c r="AI94" s="305"/>
      <c r="AJ94" s="305"/>
      <c r="AK94" s="305"/>
      <c r="AL94" s="305"/>
      <c r="AM94" s="305"/>
      <c r="AN94" s="306">
        <f>SUM(AG94,AT94)</f>
        <v>0</v>
      </c>
      <c r="AO94" s="306"/>
      <c r="AP94" s="306"/>
      <c r="AQ94" s="85" t="s">
        <v>1</v>
      </c>
      <c r="AR94" s="86"/>
      <c r="AS94" s="87">
        <f>ROUND(SUM(AS95:AS97),2)</f>
        <v>0</v>
      </c>
      <c r="AT94" s="88">
        <f>ROUND(SUM(AV94:AW94),2)</f>
        <v>0</v>
      </c>
      <c r="AU94" s="89">
        <f>ROUND(SUM(AU95:AU97),5)</f>
        <v>0</v>
      </c>
      <c r="AV94" s="88">
        <f>ROUND(AZ94*L29,2)</f>
        <v>0</v>
      </c>
      <c r="AW94" s="88">
        <f>ROUND(BA94*L30,2)</f>
        <v>0</v>
      </c>
      <c r="AX94" s="88">
        <f>ROUND(BB94*L29,2)</f>
        <v>0</v>
      </c>
      <c r="AY94" s="88">
        <f>ROUND(BC94*L30,2)</f>
        <v>0</v>
      </c>
      <c r="AZ94" s="88">
        <f>ROUND(SUM(AZ95:AZ97),2)</f>
        <v>0</v>
      </c>
      <c r="BA94" s="88">
        <f>ROUND(SUM(BA95:BA97),2)</f>
        <v>0</v>
      </c>
      <c r="BB94" s="88">
        <f>ROUND(SUM(BB95:BB97),2)</f>
        <v>0</v>
      </c>
      <c r="BC94" s="88">
        <f>ROUND(SUM(BC95:BC97),2)</f>
        <v>0</v>
      </c>
      <c r="BD94" s="90">
        <f>ROUND(SUM(BD95:BD97),2)</f>
        <v>0</v>
      </c>
      <c r="BS94" s="91" t="s">
        <v>78</v>
      </c>
      <c r="BT94" s="91" t="s">
        <v>79</v>
      </c>
      <c r="BU94" s="92" t="s">
        <v>80</v>
      </c>
      <c r="BV94" s="91" t="s">
        <v>81</v>
      </c>
      <c r="BW94" s="91" t="s">
        <v>5</v>
      </c>
      <c r="BX94" s="91" t="s">
        <v>82</v>
      </c>
      <c r="CL94" s="91" t="s">
        <v>1</v>
      </c>
    </row>
    <row r="95" spans="1:91" s="7" customFormat="1" ht="24.75" customHeight="1" x14ac:dyDescent="0.2">
      <c r="A95" s="93" t="s">
        <v>83</v>
      </c>
      <c r="B95" s="94"/>
      <c r="C95" s="95"/>
      <c r="D95" s="304" t="s">
        <v>84</v>
      </c>
      <c r="E95" s="304"/>
      <c r="F95" s="304"/>
      <c r="G95" s="304"/>
      <c r="H95" s="304"/>
      <c r="I95" s="96"/>
      <c r="J95" s="304" t="s">
        <v>17</v>
      </c>
      <c r="K95" s="304"/>
      <c r="L95" s="304"/>
      <c r="M95" s="304"/>
      <c r="N95" s="304"/>
      <c r="O95" s="304"/>
      <c r="P95" s="304"/>
      <c r="Q95" s="304"/>
      <c r="R95" s="304"/>
      <c r="S95" s="304"/>
      <c r="T95" s="304"/>
      <c r="U95" s="304"/>
      <c r="V95" s="304"/>
      <c r="W95" s="304"/>
      <c r="X95" s="304"/>
      <c r="Y95" s="304"/>
      <c r="Z95" s="304"/>
      <c r="AA95" s="304"/>
      <c r="AB95" s="304"/>
      <c r="AC95" s="304"/>
      <c r="AD95" s="304"/>
      <c r="AE95" s="304"/>
      <c r="AF95" s="304"/>
      <c r="AG95" s="302">
        <f>'SO.01.a - VD Štěchovice -...'!J30</f>
        <v>0</v>
      </c>
      <c r="AH95" s="303"/>
      <c r="AI95" s="303"/>
      <c r="AJ95" s="303"/>
      <c r="AK95" s="303"/>
      <c r="AL95" s="303"/>
      <c r="AM95" s="303"/>
      <c r="AN95" s="302">
        <f>SUM(AG95,AT95)</f>
        <v>0</v>
      </c>
      <c r="AO95" s="303"/>
      <c r="AP95" s="303"/>
      <c r="AQ95" s="97" t="s">
        <v>85</v>
      </c>
      <c r="AR95" s="98"/>
      <c r="AS95" s="99">
        <v>0</v>
      </c>
      <c r="AT95" s="100">
        <f>ROUND(SUM(AV95:AW95),2)</f>
        <v>0</v>
      </c>
      <c r="AU95" s="101">
        <f>'SO.01.a - VD Štěchovice -...'!P131</f>
        <v>0</v>
      </c>
      <c r="AV95" s="100">
        <f>'SO.01.a - VD Štěchovice -...'!J33</f>
        <v>0</v>
      </c>
      <c r="AW95" s="100">
        <f>'SO.01.a - VD Štěchovice -...'!J34</f>
        <v>0</v>
      </c>
      <c r="AX95" s="100">
        <f>'SO.01.a - VD Štěchovice -...'!J35</f>
        <v>0</v>
      </c>
      <c r="AY95" s="100">
        <f>'SO.01.a - VD Štěchovice -...'!J36</f>
        <v>0</v>
      </c>
      <c r="AZ95" s="100">
        <f>'SO.01.a - VD Štěchovice -...'!F33</f>
        <v>0</v>
      </c>
      <c r="BA95" s="100">
        <f>'SO.01.a - VD Štěchovice -...'!F34</f>
        <v>0</v>
      </c>
      <c r="BB95" s="100">
        <f>'SO.01.a - VD Štěchovice -...'!F35</f>
        <v>0</v>
      </c>
      <c r="BC95" s="100">
        <f>'SO.01.a - VD Štěchovice -...'!F36</f>
        <v>0</v>
      </c>
      <c r="BD95" s="102">
        <f>'SO.01.a - VD Štěchovice -...'!F37</f>
        <v>0</v>
      </c>
      <c r="BT95" s="103" t="s">
        <v>86</v>
      </c>
      <c r="BV95" s="103" t="s">
        <v>81</v>
      </c>
      <c r="BW95" s="103" t="s">
        <v>87</v>
      </c>
      <c r="BX95" s="103" t="s">
        <v>5</v>
      </c>
      <c r="CL95" s="103" t="s">
        <v>1</v>
      </c>
      <c r="CM95" s="103" t="s">
        <v>88</v>
      </c>
    </row>
    <row r="96" spans="1:91" s="7" customFormat="1" ht="24.75" customHeight="1" x14ac:dyDescent="0.2">
      <c r="A96" s="93" t="s">
        <v>83</v>
      </c>
      <c r="B96" s="94"/>
      <c r="C96" s="95"/>
      <c r="D96" s="304" t="s">
        <v>89</v>
      </c>
      <c r="E96" s="304"/>
      <c r="F96" s="304"/>
      <c r="G96" s="304"/>
      <c r="H96" s="304"/>
      <c r="I96" s="96"/>
      <c r="J96" s="304" t="s">
        <v>90</v>
      </c>
      <c r="K96" s="304"/>
      <c r="L96" s="304"/>
      <c r="M96" s="304"/>
      <c r="N96" s="304"/>
      <c r="O96" s="304"/>
      <c r="P96" s="304"/>
      <c r="Q96" s="304"/>
      <c r="R96" s="304"/>
      <c r="S96" s="304"/>
      <c r="T96" s="304"/>
      <c r="U96" s="304"/>
      <c r="V96" s="304"/>
      <c r="W96" s="304"/>
      <c r="X96" s="304"/>
      <c r="Y96" s="304"/>
      <c r="Z96" s="304"/>
      <c r="AA96" s="304"/>
      <c r="AB96" s="304"/>
      <c r="AC96" s="304"/>
      <c r="AD96" s="304"/>
      <c r="AE96" s="304"/>
      <c r="AF96" s="304"/>
      <c r="AG96" s="302">
        <f>'SO.01.b - VD Štěchovice -...'!J30</f>
        <v>0</v>
      </c>
      <c r="AH96" s="303"/>
      <c r="AI96" s="303"/>
      <c r="AJ96" s="303"/>
      <c r="AK96" s="303"/>
      <c r="AL96" s="303"/>
      <c r="AM96" s="303"/>
      <c r="AN96" s="302">
        <f>SUM(AG96,AT96)</f>
        <v>0</v>
      </c>
      <c r="AO96" s="303"/>
      <c r="AP96" s="303"/>
      <c r="AQ96" s="97" t="s">
        <v>85</v>
      </c>
      <c r="AR96" s="98"/>
      <c r="AS96" s="99">
        <v>0</v>
      </c>
      <c r="AT96" s="100">
        <f>ROUND(SUM(AV96:AW96),2)</f>
        <v>0</v>
      </c>
      <c r="AU96" s="101">
        <f>'SO.01.b - VD Štěchovice -...'!P122</f>
        <v>0</v>
      </c>
      <c r="AV96" s="100">
        <f>'SO.01.b - VD Štěchovice -...'!J33</f>
        <v>0</v>
      </c>
      <c r="AW96" s="100">
        <f>'SO.01.b - VD Štěchovice -...'!J34</f>
        <v>0</v>
      </c>
      <c r="AX96" s="100">
        <f>'SO.01.b - VD Štěchovice -...'!J35</f>
        <v>0</v>
      </c>
      <c r="AY96" s="100">
        <f>'SO.01.b - VD Štěchovice -...'!J36</f>
        <v>0</v>
      </c>
      <c r="AZ96" s="100">
        <f>'SO.01.b - VD Štěchovice -...'!F33</f>
        <v>0</v>
      </c>
      <c r="BA96" s="100">
        <f>'SO.01.b - VD Štěchovice -...'!F34</f>
        <v>0</v>
      </c>
      <c r="BB96" s="100">
        <f>'SO.01.b - VD Štěchovice -...'!F35</f>
        <v>0</v>
      </c>
      <c r="BC96" s="100">
        <f>'SO.01.b - VD Štěchovice -...'!F36</f>
        <v>0</v>
      </c>
      <c r="BD96" s="102">
        <f>'SO.01.b - VD Štěchovice -...'!F37</f>
        <v>0</v>
      </c>
      <c r="BT96" s="103" t="s">
        <v>86</v>
      </c>
      <c r="BV96" s="103" t="s">
        <v>81</v>
      </c>
      <c r="BW96" s="103" t="s">
        <v>91</v>
      </c>
      <c r="BX96" s="103" t="s">
        <v>5</v>
      </c>
      <c r="CL96" s="103" t="s">
        <v>1</v>
      </c>
      <c r="CM96" s="103" t="s">
        <v>88</v>
      </c>
    </row>
    <row r="97" spans="1:91" s="7" customFormat="1" ht="16.5" customHeight="1" x14ac:dyDescent="0.2">
      <c r="A97" s="93" t="s">
        <v>83</v>
      </c>
      <c r="B97" s="94"/>
      <c r="C97" s="95"/>
      <c r="D97" s="304" t="s">
        <v>92</v>
      </c>
      <c r="E97" s="304"/>
      <c r="F97" s="304"/>
      <c r="G97" s="304"/>
      <c r="H97" s="304"/>
      <c r="I97" s="96"/>
      <c r="J97" s="304" t="s">
        <v>92</v>
      </c>
      <c r="K97" s="304"/>
      <c r="L97" s="304"/>
      <c r="M97" s="304"/>
      <c r="N97" s="304"/>
      <c r="O97" s="304"/>
      <c r="P97" s="304"/>
      <c r="Q97" s="304"/>
      <c r="R97" s="304"/>
      <c r="S97" s="304"/>
      <c r="T97" s="304"/>
      <c r="U97" s="304"/>
      <c r="V97" s="304"/>
      <c r="W97" s="304"/>
      <c r="X97" s="304"/>
      <c r="Y97" s="304"/>
      <c r="Z97" s="304"/>
      <c r="AA97" s="304"/>
      <c r="AB97" s="304"/>
      <c r="AC97" s="304"/>
      <c r="AD97" s="304"/>
      <c r="AE97" s="304"/>
      <c r="AF97" s="304"/>
      <c r="AG97" s="302">
        <f>'VRN - VRN'!J30</f>
        <v>0</v>
      </c>
      <c r="AH97" s="303"/>
      <c r="AI97" s="303"/>
      <c r="AJ97" s="303"/>
      <c r="AK97" s="303"/>
      <c r="AL97" s="303"/>
      <c r="AM97" s="303"/>
      <c r="AN97" s="302">
        <f>SUM(AG97,AT97)</f>
        <v>0</v>
      </c>
      <c r="AO97" s="303"/>
      <c r="AP97" s="303"/>
      <c r="AQ97" s="97" t="s">
        <v>85</v>
      </c>
      <c r="AR97" s="98"/>
      <c r="AS97" s="104">
        <v>0</v>
      </c>
      <c r="AT97" s="105">
        <f>ROUND(SUM(AV97:AW97),2)</f>
        <v>0</v>
      </c>
      <c r="AU97" s="106">
        <f>'VRN - VRN'!P119</f>
        <v>0</v>
      </c>
      <c r="AV97" s="105">
        <f>'VRN - VRN'!J33</f>
        <v>0</v>
      </c>
      <c r="AW97" s="105">
        <f>'VRN - VRN'!J34</f>
        <v>0</v>
      </c>
      <c r="AX97" s="105">
        <f>'VRN - VRN'!J35</f>
        <v>0</v>
      </c>
      <c r="AY97" s="105">
        <f>'VRN - VRN'!J36</f>
        <v>0</v>
      </c>
      <c r="AZ97" s="105">
        <f>'VRN - VRN'!F33</f>
        <v>0</v>
      </c>
      <c r="BA97" s="105">
        <f>'VRN - VRN'!F34</f>
        <v>0</v>
      </c>
      <c r="BB97" s="105">
        <f>'VRN - VRN'!F35</f>
        <v>0</v>
      </c>
      <c r="BC97" s="105">
        <f>'VRN - VRN'!F36</f>
        <v>0</v>
      </c>
      <c r="BD97" s="107">
        <f>'VRN - VRN'!F37</f>
        <v>0</v>
      </c>
      <c r="BT97" s="103" t="s">
        <v>86</v>
      </c>
      <c r="BV97" s="103" t="s">
        <v>81</v>
      </c>
      <c r="BW97" s="103" t="s">
        <v>93</v>
      </c>
      <c r="BX97" s="103" t="s">
        <v>5</v>
      </c>
      <c r="CL97" s="103" t="s">
        <v>1</v>
      </c>
      <c r="CM97" s="103" t="s">
        <v>88</v>
      </c>
    </row>
    <row r="98" spans="1:91" s="2" customFormat="1" ht="30" customHeight="1" x14ac:dyDescent="0.2">
      <c r="A98" s="34"/>
      <c r="B98" s="35"/>
      <c r="C98" s="36"/>
      <c r="D98" s="36"/>
      <c r="E98" s="36"/>
      <c r="F98" s="36"/>
      <c r="G98" s="36"/>
      <c r="H98" s="36"/>
      <c r="I98" s="36"/>
      <c r="J98" s="36"/>
      <c r="K98" s="36"/>
      <c r="L98" s="36"/>
      <c r="M98" s="36"/>
      <c r="N98" s="36"/>
      <c r="O98" s="36"/>
      <c r="P98" s="36"/>
      <c r="Q98" s="36"/>
      <c r="R98" s="36"/>
      <c r="S98" s="36"/>
      <c r="T98" s="36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F98" s="36"/>
      <c r="AG98" s="36"/>
      <c r="AH98" s="36"/>
      <c r="AI98" s="36"/>
      <c r="AJ98" s="36"/>
      <c r="AK98" s="36"/>
      <c r="AL98" s="36"/>
      <c r="AM98" s="36"/>
      <c r="AN98" s="36"/>
      <c r="AO98" s="36"/>
      <c r="AP98" s="36"/>
      <c r="AQ98" s="36"/>
      <c r="AR98" s="39"/>
      <c r="AS98" s="34"/>
      <c r="AT98" s="34"/>
      <c r="AU98" s="34"/>
      <c r="AV98" s="34"/>
      <c r="AW98" s="34"/>
      <c r="AX98" s="34"/>
      <c r="AY98" s="34"/>
      <c r="AZ98" s="34"/>
      <c r="BA98" s="34"/>
      <c r="BB98" s="34"/>
      <c r="BC98" s="34"/>
      <c r="BD98" s="34"/>
      <c r="BE98" s="34"/>
    </row>
    <row r="99" spans="1:91" s="2" customFormat="1" ht="6.95" customHeight="1" x14ac:dyDescent="0.2">
      <c r="A99" s="34"/>
      <c r="B99" s="54"/>
      <c r="C99" s="55"/>
      <c r="D99" s="55"/>
      <c r="E99" s="55"/>
      <c r="F99" s="55"/>
      <c r="G99" s="55"/>
      <c r="H99" s="55"/>
      <c r="I99" s="55"/>
      <c r="J99" s="55"/>
      <c r="K99" s="55"/>
      <c r="L99" s="55"/>
      <c r="M99" s="55"/>
      <c r="N99" s="55"/>
      <c r="O99" s="55"/>
      <c r="P99" s="55"/>
      <c r="Q99" s="55"/>
      <c r="R99" s="55"/>
      <c r="S99" s="55"/>
      <c r="T99" s="55"/>
      <c r="U99" s="55"/>
      <c r="V99" s="55"/>
      <c r="W99" s="55"/>
      <c r="X99" s="55"/>
      <c r="Y99" s="55"/>
      <c r="Z99" s="55"/>
      <c r="AA99" s="55"/>
      <c r="AB99" s="55"/>
      <c r="AC99" s="55"/>
      <c r="AD99" s="55"/>
      <c r="AE99" s="55"/>
      <c r="AF99" s="55"/>
      <c r="AG99" s="55"/>
      <c r="AH99" s="55"/>
      <c r="AI99" s="55"/>
      <c r="AJ99" s="55"/>
      <c r="AK99" s="55"/>
      <c r="AL99" s="55"/>
      <c r="AM99" s="55"/>
      <c r="AN99" s="55"/>
      <c r="AO99" s="55"/>
      <c r="AP99" s="55"/>
      <c r="AQ99" s="55"/>
      <c r="AR99" s="39"/>
      <c r="AS99" s="34"/>
      <c r="AT99" s="34"/>
      <c r="AU99" s="34"/>
      <c r="AV99" s="34"/>
      <c r="AW99" s="34"/>
      <c r="AX99" s="34"/>
      <c r="AY99" s="34"/>
      <c r="AZ99" s="34"/>
      <c r="BA99" s="34"/>
      <c r="BB99" s="34"/>
      <c r="BC99" s="34"/>
      <c r="BD99" s="34"/>
      <c r="BE99" s="34"/>
    </row>
  </sheetData>
  <sheetProtection algorithmName="SHA-512" hashValue="oAKGqbXH6eSxx9eAnjYiIMDm8czCEffJ4V8dZgrYopEHCqz1KqDbnYVtzAKisdqSDrzfqAzOO4LEP7xDV47MYw==" saltValue="2nzDJtnr//L2zYg6MKDYB5rZZ2rb1l79a+vdTa8zPjZHZD/yyXg7Z8quzzAbEnn2o3oQi8gblkIbxwwcXR9rww==" spinCount="100000" sheet="1" objects="1" scenarios="1" formatColumns="0" formatRows="0"/>
  <mergeCells count="50">
    <mergeCell ref="AR2:BE2"/>
    <mergeCell ref="AN96:AP96"/>
    <mergeCell ref="AG96:AM96"/>
    <mergeCell ref="D96:H96"/>
    <mergeCell ref="J96:AF96"/>
    <mergeCell ref="AN97:AP97"/>
    <mergeCell ref="AG97:AM97"/>
    <mergeCell ref="D97:H97"/>
    <mergeCell ref="J97:AF97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5" location="'SO.01.a - VD Štěchovice -...'!C2" display="/"/>
    <hyperlink ref="A96" location="'SO.01.b - VD Štěchovice -...'!C2" display="/"/>
    <hyperlink ref="A97" location="'VRN - VRN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382"/>
  <sheetViews>
    <sheetView showGridLines="0" tabSelected="1" topLeftCell="A21" workbookViewId="0">
      <selection activeCell="J30" sqref="J30"/>
    </sheetView>
  </sheetViews>
  <sheetFormatPr defaultRowHeight="15" x14ac:dyDescent="0.2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08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 x14ac:dyDescent="0.2">
      <c r="I2" s="108"/>
      <c r="L2" s="307"/>
      <c r="M2" s="307"/>
      <c r="N2" s="307"/>
      <c r="O2" s="307"/>
      <c r="P2" s="307"/>
      <c r="Q2" s="307"/>
      <c r="R2" s="307"/>
      <c r="S2" s="307"/>
      <c r="T2" s="307"/>
      <c r="U2" s="307"/>
      <c r="V2" s="307"/>
      <c r="AT2" s="17" t="s">
        <v>87</v>
      </c>
    </row>
    <row r="3" spans="1:46" s="1" customFormat="1" ht="6.95" customHeight="1" x14ac:dyDescent="0.2">
      <c r="B3" s="109"/>
      <c r="C3" s="110"/>
      <c r="D3" s="110"/>
      <c r="E3" s="110"/>
      <c r="F3" s="110"/>
      <c r="G3" s="110"/>
      <c r="H3" s="110"/>
      <c r="I3" s="111"/>
      <c r="J3" s="110"/>
      <c r="K3" s="110"/>
      <c r="L3" s="20"/>
      <c r="AT3" s="17" t="s">
        <v>88</v>
      </c>
    </row>
    <row r="4" spans="1:46" s="1" customFormat="1" ht="24.95" customHeight="1" x14ac:dyDescent="0.2">
      <c r="B4" s="20"/>
      <c r="D4" s="112" t="s">
        <v>94</v>
      </c>
      <c r="I4" s="108"/>
      <c r="L4" s="20"/>
      <c r="M4" s="113" t="s">
        <v>10</v>
      </c>
      <c r="AT4" s="17" t="s">
        <v>4</v>
      </c>
    </row>
    <row r="5" spans="1:46" s="1" customFormat="1" ht="6.95" customHeight="1" x14ac:dyDescent="0.2">
      <c r="B5" s="20"/>
      <c r="I5" s="108"/>
      <c r="L5" s="20"/>
    </row>
    <row r="6" spans="1:46" s="1" customFormat="1" ht="12" customHeight="1" x14ac:dyDescent="0.2">
      <c r="B6" s="20"/>
      <c r="D6" s="114" t="s">
        <v>16</v>
      </c>
      <c r="I6" s="108"/>
      <c r="L6" s="20"/>
    </row>
    <row r="7" spans="1:46" s="1" customFormat="1" ht="16.5" customHeight="1" x14ac:dyDescent="0.2">
      <c r="B7" s="20"/>
      <c r="E7" s="308" t="str">
        <f>'Rekapitulace stavby'!K6</f>
        <v>VD Štěchovice - generální oprava mostovky</v>
      </c>
      <c r="F7" s="309"/>
      <c r="G7" s="309"/>
      <c r="H7" s="309"/>
      <c r="I7" s="108"/>
      <c r="L7" s="20"/>
    </row>
    <row r="8" spans="1:46" s="2" customFormat="1" ht="12" customHeight="1" x14ac:dyDescent="0.2">
      <c r="A8" s="34"/>
      <c r="B8" s="39"/>
      <c r="C8" s="34"/>
      <c r="D8" s="114" t="s">
        <v>95</v>
      </c>
      <c r="E8" s="34"/>
      <c r="F8" s="34"/>
      <c r="G8" s="34"/>
      <c r="H8" s="34"/>
      <c r="I8" s="115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 x14ac:dyDescent="0.2">
      <c r="A9" s="34"/>
      <c r="B9" s="39"/>
      <c r="C9" s="34"/>
      <c r="D9" s="34"/>
      <c r="E9" s="310" t="s">
        <v>96</v>
      </c>
      <c r="F9" s="311"/>
      <c r="G9" s="311"/>
      <c r="H9" s="311"/>
      <c r="I9" s="115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1.25" x14ac:dyDescent="0.2">
      <c r="A10" s="34"/>
      <c r="B10" s="39"/>
      <c r="C10" s="34"/>
      <c r="D10" s="34"/>
      <c r="E10" s="34"/>
      <c r="F10" s="34"/>
      <c r="G10" s="34"/>
      <c r="H10" s="34"/>
      <c r="I10" s="115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 x14ac:dyDescent="0.2">
      <c r="A11" s="34"/>
      <c r="B11" s="39"/>
      <c r="C11" s="34"/>
      <c r="D11" s="114" t="s">
        <v>18</v>
      </c>
      <c r="E11" s="34"/>
      <c r="F11" s="116" t="s">
        <v>1</v>
      </c>
      <c r="G11" s="34"/>
      <c r="H11" s="34"/>
      <c r="I11" s="117" t="s">
        <v>19</v>
      </c>
      <c r="J11" s="116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 x14ac:dyDescent="0.2">
      <c r="A12" s="34"/>
      <c r="B12" s="39"/>
      <c r="C12" s="34"/>
      <c r="D12" s="114" t="s">
        <v>20</v>
      </c>
      <c r="E12" s="34"/>
      <c r="F12" s="116" t="s">
        <v>21</v>
      </c>
      <c r="G12" s="34"/>
      <c r="H12" s="34"/>
      <c r="I12" s="117" t="s">
        <v>22</v>
      </c>
      <c r="J12" s="118" t="str">
        <f>'Rekapitulace stavby'!AN8</f>
        <v>6. 12. 2019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 x14ac:dyDescent="0.2">
      <c r="A13" s="34"/>
      <c r="B13" s="39"/>
      <c r="C13" s="34"/>
      <c r="D13" s="34"/>
      <c r="E13" s="34"/>
      <c r="F13" s="34"/>
      <c r="G13" s="34"/>
      <c r="H13" s="34"/>
      <c r="I13" s="115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 x14ac:dyDescent="0.2">
      <c r="A14" s="34"/>
      <c r="B14" s="39"/>
      <c r="C14" s="34"/>
      <c r="D14" s="114" t="s">
        <v>24</v>
      </c>
      <c r="E14" s="34"/>
      <c r="F14" s="34"/>
      <c r="G14" s="34"/>
      <c r="H14" s="34"/>
      <c r="I14" s="117" t="s">
        <v>25</v>
      </c>
      <c r="J14" s="116" t="s">
        <v>1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 x14ac:dyDescent="0.2">
      <c r="A15" s="34"/>
      <c r="B15" s="39"/>
      <c r="C15" s="34"/>
      <c r="D15" s="34"/>
      <c r="E15" s="116" t="s">
        <v>26</v>
      </c>
      <c r="F15" s="34"/>
      <c r="G15" s="34"/>
      <c r="H15" s="34"/>
      <c r="I15" s="117" t="s">
        <v>27</v>
      </c>
      <c r="J15" s="116" t="s">
        <v>1</v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 x14ac:dyDescent="0.2">
      <c r="A16" s="34"/>
      <c r="B16" s="39"/>
      <c r="C16" s="34"/>
      <c r="D16" s="34"/>
      <c r="E16" s="34"/>
      <c r="F16" s="34"/>
      <c r="G16" s="34"/>
      <c r="H16" s="34"/>
      <c r="I16" s="115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 x14ac:dyDescent="0.2">
      <c r="A17" s="34"/>
      <c r="B17" s="39"/>
      <c r="C17" s="34"/>
      <c r="D17" s="114" t="s">
        <v>28</v>
      </c>
      <c r="E17" s="34"/>
      <c r="F17" s="34"/>
      <c r="G17" s="34"/>
      <c r="H17" s="34"/>
      <c r="I17" s="117" t="s">
        <v>25</v>
      </c>
      <c r="J17" s="30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 x14ac:dyDescent="0.2">
      <c r="A18" s="34"/>
      <c r="B18" s="39"/>
      <c r="C18" s="34"/>
      <c r="D18" s="34"/>
      <c r="E18" s="312" t="str">
        <f>'Rekapitulace stavby'!E14</f>
        <v>Vyplň údaj</v>
      </c>
      <c r="F18" s="313"/>
      <c r="G18" s="313"/>
      <c r="H18" s="313"/>
      <c r="I18" s="117" t="s">
        <v>27</v>
      </c>
      <c r="J18" s="30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 x14ac:dyDescent="0.2">
      <c r="A19" s="34"/>
      <c r="B19" s="39"/>
      <c r="C19" s="34"/>
      <c r="D19" s="34"/>
      <c r="E19" s="34"/>
      <c r="F19" s="34"/>
      <c r="G19" s="34"/>
      <c r="H19" s="34"/>
      <c r="I19" s="115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 x14ac:dyDescent="0.2">
      <c r="A20" s="34"/>
      <c r="B20" s="39"/>
      <c r="C20" s="34"/>
      <c r="D20" s="114" t="s">
        <v>30</v>
      </c>
      <c r="E20" s="34"/>
      <c r="F20" s="34"/>
      <c r="G20" s="34"/>
      <c r="H20" s="34"/>
      <c r="I20" s="117" t="s">
        <v>25</v>
      </c>
      <c r="J20" s="116" t="s">
        <v>31</v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 x14ac:dyDescent="0.2">
      <c r="A21" s="34"/>
      <c r="B21" s="39"/>
      <c r="C21" s="34"/>
      <c r="D21" s="34"/>
      <c r="E21" s="116" t="s">
        <v>32</v>
      </c>
      <c r="F21" s="34"/>
      <c r="G21" s="34"/>
      <c r="H21" s="34"/>
      <c r="I21" s="117" t="s">
        <v>27</v>
      </c>
      <c r="J21" s="116" t="s">
        <v>1</v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 x14ac:dyDescent="0.2">
      <c r="A22" s="34"/>
      <c r="B22" s="39"/>
      <c r="C22" s="34"/>
      <c r="D22" s="34"/>
      <c r="E22" s="34"/>
      <c r="F22" s="34"/>
      <c r="G22" s="34"/>
      <c r="H22" s="34"/>
      <c r="I22" s="115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 x14ac:dyDescent="0.2">
      <c r="A23" s="34"/>
      <c r="B23" s="39"/>
      <c r="C23" s="34"/>
      <c r="D23" s="114" t="s">
        <v>34</v>
      </c>
      <c r="E23" s="34"/>
      <c r="F23" s="34"/>
      <c r="G23" s="34"/>
      <c r="H23" s="34"/>
      <c r="I23" s="117" t="s">
        <v>25</v>
      </c>
      <c r="J23" s="116" t="s">
        <v>35</v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 x14ac:dyDescent="0.2">
      <c r="A24" s="34"/>
      <c r="B24" s="39"/>
      <c r="C24" s="34"/>
      <c r="D24" s="34"/>
      <c r="E24" s="116" t="s">
        <v>36</v>
      </c>
      <c r="F24" s="34"/>
      <c r="G24" s="34"/>
      <c r="H24" s="34"/>
      <c r="I24" s="117" t="s">
        <v>27</v>
      </c>
      <c r="J24" s="116" t="s">
        <v>1</v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 x14ac:dyDescent="0.2">
      <c r="A25" s="34"/>
      <c r="B25" s="39"/>
      <c r="C25" s="34"/>
      <c r="D25" s="34"/>
      <c r="E25" s="34"/>
      <c r="F25" s="34"/>
      <c r="G25" s="34"/>
      <c r="H25" s="34"/>
      <c r="I25" s="115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 x14ac:dyDescent="0.2">
      <c r="A26" s="34"/>
      <c r="B26" s="39"/>
      <c r="C26" s="34"/>
      <c r="D26" s="114" t="s">
        <v>37</v>
      </c>
      <c r="E26" s="34"/>
      <c r="F26" s="34"/>
      <c r="G26" s="34"/>
      <c r="H26" s="34"/>
      <c r="I26" s="115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23.25" customHeight="1" x14ac:dyDescent="0.2">
      <c r="A27" s="119"/>
      <c r="B27" s="120"/>
      <c r="C27" s="119"/>
      <c r="D27" s="119"/>
      <c r="E27" s="314" t="s">
        <v>38</v>
      </c>
      <c r="F27" s="314"/>
      <c r="G27" s="314"/>
      <c r="H27" s="314"/>
      <c r="I27" s="121"/>
      <c r="J27" s="119"/>
      <c r="K27" s="119"/>
      <c r="L27" s="122"/>
      <c r="S27" s="119"/>
      <c r="T27" s="119"/>
      <c r="U27" s="119"/>
      <c r="V27" s="119"/>
      <c r="W27" s="119"/>
      <c r="X27" s="119"/>
      <c r="Y27" s="119"/>
      <c r="Z27" s="119"/>
      <c r="AA27" s="119"/>
      <c r="AB27" s="119"/>
      <c r="AC27" s="119"/>
      <c r="AD27" s="119"/>
      <c r="AE27" s="119"/>
    </row>
    <row r="28" spans="1:31" s="2" customFormat="1" ht="6.95" customHeight="1" x14ac:dyDescent="0.2">
      <c r="A28" s="34"/>
      <c r="B28" s="39"/>
      <c r="C28" s="34"/>
      <c r="D28" s="34"/>
      <c r="E28" s="34"/>
      <c r="F28" s="34"/>
      <c r="G28" s="34"/>
      <c r="H28" s="34"/>
      <c r="I28" s="115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 x14ac:dyDescent="0.2">
      <c r="A29" s="34"/>
      <c r="B29" s="39"/>
      <c r="C29" s="34"/>
      <c r="D29" s="123"/>
      <c r="E29" s="123"/>
      <c r="F29" s="123"/>
      <c r="G29" s="123"/>
      <c r="H29" s="123"/>
      <c r="I29" s="124"/>
      <c r="J29" s="123"/>
      <c r="K29" s="123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 x14ac:dyDescent="0.2">
      <c r="A30" s="34"/>
      <c r="B30" s="39"/>
      <c r="C30" s="34"/>
      <c r="D30" s="125" t="s">
        <v>39</v>
      </c>
      <c r="E30" s="34"/>
      <c r="F30" s="34"/>
      <c r="G30" s="34"/>
      <c r="H30" s="34"/>
      <c r="I30" s="115"/>
      <c r="J30" s="126">
        <f>ROUND(J131,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 x14ac:dyDescent="0.2">
      <c r="A31" s="34"/>
      <c r="B31" s="39"/>
      <c r="C31" s="34"/>
      <c r="D31" s="123"/>
      <c r="E31" s="123"/>
      <c r="F31" s="123"/>
      <c r="G31" s="123"/>
      <c r="H31" s="123"/>
      <c r="I31" s="124"/>
      <c r="J31" s="123"/>
      <c r="K31" s="123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 x14ac:dyDescent="0.2">
      <c r="A32" s="34"/>
      <c r="B32" s="39"/>
      <c r="C32" s="34"/>
      <c r="D32" s="34"/>
      <c r="E32" s="34"/>
      <c r="F32" s="127" t="s">
        <v>41</v>
      </c>
      <c r="G32" s="34"/>
      <c r="H32" s="34"/>
      <c r="I32" s="128" t="s">
        <v>40</v>
      </c>
      <c r="J32" s="127" t="s">
        <v>42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 x14ac:dyDescent="0.2">
      <c r="A33" s="34"/>
      <c r="B33" s="39"/>
      <c r="C33" s="34"/>
      <c r="D33" s="129" t="s">
        <v>43</v>
      </c>
      <c r="E33" s="114" t="s">
        <v>44</v>
      </c>
      <c r="F33" s="130">
        <f>ROUND((SUM(BE131:BE381)),  2)</f>
        <v>0</v>
      </c>
      <c r="G33" s="34"/>
      <c r="H33" s="34"/>
      <c r="I33" s="131">
        <v>0.21</v>
      </c>
      <c r="J33" s="130">
        <f>ROUND(((SUM(BE131:BE381))*I33),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 x14ac:dyDescent="0.2">
      <c r="A34" s="34"/>
      <c r="B34" s="39"/>
      <c r="C34" s="34"/>
      <c r="D34" s="34"/>
      <c r="E34" s="114" t="s">
        <v>45</v>
      </c>
      <c r="F34" s="130">
        <f>ROUND((SUM(BF131:BF381)),  2)</f>
        <v>0</v>
      </c>
      <c r="G34" s="34"/>
      <c r="H34" s="34"/>
      <c r="I34" s="131">
        <v>0.15</v>
      </c>
      <c r="J34" s="130">
        <f>ROUND(((SUM(BF131:BF381))*I34),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 x14ac:dyDescent="0.2">
      <c r="A35" s="34"/>
      <c r="B35" s="39"/>
      <c r="C35" s="34"/>
      <c r="D35" s="34"/>
      <c r="E35" s="114" t="s">
        <v>46</v>
      </c>
      <c r="F35" s="130">
        <f>ROUND((SUM(BG131:BG381)),  2)</f>
        <v>0</v>
      </c>
      <c r="G35" s="34"/>
      <c r="H35" s="34"/>
      <c r="I35" s="131">
        <v>0.21</v>
      </c>
      <c r="J35" s="130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 x14ac:dyDescent="0.2">
      <c r="A36" s="34"/>
      <c r="B36" s="39"/>
      <c r="C36" s="34"/>
      <c r="D36" s="34"/>
      <c r="E36" s="114" t="s">
        <v>47</v>
      </c>
      <c r="F36" s="130">
        <f>ROUND((SUM(BH131:BH381)),  2)</f>
        <v>0</v>
      </c>
      <c r="G36" s="34"/>
      <c r="H36" s="34"/>
      <c r="I36" s="131">
        <v>0.15</v>
      </c>
      <c r="J36" s="130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 x14ac:dyDescent="0.2">
      <c r="A37" s="34"/>
      <c r="B37" s="39"/>
      <c r="C37" s="34"/>
      <c r="D37" s="34"/>
      <c r="E37" s="114" t="s">
        <v>48</v>
      </c>
      <c r="F37" s="130">
        <f>ROUND((SUM(BI131:BI381)),  2)</f>
        <v>0</v>
      </c>
      <c r="G37" s="34"/>
      <c r="H37" s="34"/>
      <c r="I37" s="131">
        <v>0</v>
      </c>
      <c r="J37" s="130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 x14ac:dyDescent="0.2">
      <c r="A38" s="34"/>
      <c r="B38" s="39"/>
      <c r="C38" s="34"/>
      <c r="D38" s="34"/>
      <c r="E38" s="34"/>
      <c r="F38" s="34"/>
      <c r="G38" s="34"/>
      <c r="H38" s="34"/>
      <c r="I38" s="115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 x14ac:dyDescent="0.2">
      <c r="A39" s="34"/>
      <c r="B39" s="39"/>
      <c r="C39" s="132"/>
      <c r="D39" s="133" t="s">
        <v>49</v>
      </c>
      <c r="E39" s="134"/>
      <c r="F39" s="134"/>
      <c r="G39" s="135" t="s">
        <v>50</v>
      </c>
      <c r="H39" s="136" t="s">
        <v>51</v>
      </c>
      <c r="I39" s="137"/>
      <c r="J39" s="138">
        <f>SUM(J30:J37)</f>
        <v>0</v>
      </c>
      <c r="K39" s="139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 x14ac:dyDescent="0.2">
      <c r="A40" s="34"/>
      <c r="B40" s="39"/>
      <c r="C40" s="34"/>
      <c r="D40" s="34"/>
      <c r="E40" s="34"/>
      <c r="F40" s="34"/>
      <c r="G40" s="34"/>
      <c r="H40" s="34"/>
      <c r="I40" s="115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1" customFormat="1" ht="14.45" customHeight="1" x14ac:dyDescent="0.2">
      <c r="B41" s="20"/>
      <c r="I41" s="108"/>
      <c r="L41" s="20"/>
    </row>
    <row r="42" spans="1:31" s="1" customFormat="1" ht="14.45" customHeight="1" x14ac:dyDescent="0.2">
      <c r="B42" s="20"/>
      <c r="I42" s="108"/>
      <c r="L42" s="20"/>
    </row>
    <row r="43" spans="1:31" s="1" customFormat="1" ht="14.45" customHeight="1" x14ac:dyDescent="0.2">
      <c r="B43" s="20"/>
      <c r="I43" s="108"/>
      <c r="L43" s="20"/>
    </row>
    <row r="44" spans="1:31" s="1" customFormat="1" ht="14.45" customHeight="1" x14ac:dyDescent="0.2">
      <c r="B44" s="20"/>
      <c r="I44" s="108"/>
      <c r="L44" s="20"/>
    </row>
    <row r="45" spans="1:31" s="1" customFormat="1" ht="14.45" customHeight="1" x14ac:dyDescent="0.2">
      <c r="B45" s="20"/>
      <c r="I45" s="108"/>
      <c r="L45" s="20"/>
    </row>
    <row r="46" spans="1:31" s="1" customFormat="1" ht="14.45" customHeight="1" x14ac:dyDescent="0.2">
      <c r="B46" s="20"/>
      <c r="I46" s="108"/>
      <c r="L46" s="20"/>
    </row>
    <row r="47" spans="1:31" s="1" customFormat="1" ht="14.45" customHeight="1" x14ac:dyDescent="0.2">
      <c r="B47" s="20"/>
      <c r="I47" s="108"/>
      <c r="L47" s="20"/>
    </row>
    <row r="48" spans="1:31" s="1" customFormat="1" ht="14.45" customHeight="1" x14ac:dyDescent="0.2">
      <c r="B48" s="20"/>
      <c r="I48" s="108"/>
      <c r="L48" s="20"/>
    </row>
    <row r="49" spans="1:31" s="1" customFormat="1" ht="14.45" customHeight="1" x14ac:dyDescent="0.2">
      <c r="B49" s="20"/>
      <c r="I49" s="108"/>
      <c r="L49" s="20"/>
    </row>
    <row r="50" spans="1:31" s="2" customFormat="1" ht="14.45" customHeight="1" x14ac:dyDescent="0.2">
      <c r="B50" s="51"/>
      <c r="D50" s="140" t="s">
        <v>52</v>
      </c>
      <c r="E50" s="141"/>
      <c r="F50" s="141"/>
      <c r="G50" s="140" t="s">
        <v>53</v>
      </c>
      <c r="H50" s="141"/>
      <c r="I50" s="142"/>
      <c r="J50" s="141"/>
      <c r="K50" s="141"/>
      <c r="L50" s="51"/>
    </row>
    <row r="51" spans="1:31" ht="11.25" x14ac:dyDescent="0.2">
      <c r="B51" s="20"/>
      <c r="L51" s="20"/>
    </row>
    <row r="52" spans="1:31" ht="11.25" x14ac:dyDescent="0.2">
      <c r="B52" s="20"/>
      <c r="L52" s="20"/>
    </row>
    <row r="53" spans="1:31" ht="11.25" x14ac:dyDescent="0.2">
      <c r="B53" s="20"/>
      <c r="L53" s="20"/>
    </row>
    <row r="54" spans="1:31" ht="11.25" x14ac:dyDescent="0.2">
      <c r="B54" s="20"/>
      <c r="L54" s="20"/>
    </row>
    <row r="55" spans="1:31" ht="11.25" x14ac:dyDescent="0.2">
      <c r="B55" s="20"/>
      <c r="L55" s="20"/>
    </row>
    <row r="56" spans="1:31" ht="11.25" x14ac:dyDescent="0.2">
      <c r="B56" s="20"/>
      <c r="L56" s="20"/>
    </row>
    <row r="57" spans="1:31" ht="11.25" x14ac:dyDescent="0.2">
      <c r="B57" s="20"/>
      <c r="L57" s="20"/>
    </row>
    <row r="58" spans="1:31" ht="11.25" x14ac:dyDescent="0.2">
      <c r="B58" s="20"/>
      <c r="L58" s="20"/>
    </row>
    <row r="59" spans="1:31" ht="11.25" x14ac:dyDescent="0.2">
      <c r="B59" s="20"/>
      <c r="L59" s="20"/>
    </row>
    <row r="60" spans="1:31" ht="11.25" x14ac:dyDescent="0.2">
      <c r="B60" s="20"/>
      <c r="L60" s="20"/>
    </row>
    <row r="61" spans="1:31" s="2" customFormat="1" ht="12.75" x14ac:dyDescent="0.2">
      <c r="A61" s="34"/>
      <c r="B61" s="39"/>
      <c r="C61" s="34"/>
      <c r="D61" s="143" t="s">
        <v>54</v>
      </c>
      <c r="E61" s="144"/>
      <c r="F61" s="145" t="s">
        <v>55</v>
      </c>
      <c r="G61" s="143" t="s">
        <v>54</v>
      </c>
      <c r="H61" s="144"/>
      <c r="I61" s="146"/>
      <c r="J61" s="147" t="s">
        <v>55</v>
      </c>
      <c r="K61" s="144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ht="11.25" x14ac:dyDescent="0.2">
      <c r="B62" s="20"/>
      <c r="L62" s="20"/>
    </row>
    <row r="63" spans="1:31" ht="11.25" x14ac:dyDescent="0.2">
      <c r="B63" s="20"/>
      <c r="L63" s="20"/>
    </row>
    <row r="64" spans="1:31" ht="11.25" x14ac:dyDescent="0.2">
      <c r="B64" s="20"/>
      <c r="L64" s="20"/>
    </row>
    <row r="65" spans="1:31" s="2" customFormat="1" ht="12.75" x14ac:dyDescent="0.2">
      <c r="A65" s="34"/>
      <c r="B65" s="39"/>
      <c r="C65" s="34"/>
      <c r="D65" s="140" t="s">
        <v>56</v>
      </c>
      <c r="E65" s="148"/>
      <c r="F65" s="148"/>
      <c r="G65" s="140" t="s">
        <v>57</v>
      </c>
      <c r="H65" s="148"/>
      <c r="I65" s="149"/>
      <c r="J65" s="148"/>
      <c r="K65" s="148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ht="11.25" x14ac:dyDescent="0.2">
      <c r="B66" s="20"/>
      <c r="L66" s="20"/>
    </row>
    <row r="67" spans="1:31" ht="11.25" x14ac:dyDescent="0.2">
      <c r="B67" s="20"/>
      <c r="L67" s="20"/>
    </row>
    <row r="68" spans="1:31" ht="11.25" x14ac:dyDescent="0.2">
      <c r="B68" s="20"/>
      <c r="L68" s="20"/>
    </row>
    <row r="69" spans="1:31" ht="11.25" x14ac:dyDescent="0.2">
      <c r="B69" s="20"/>
      <c r="L69" s="20"/>
    </row>
    <row r="70" spans="1:31" ht="11.25" x14ac:dyDescent="0.2">
      <c r="B70" s="20"/>
      <c r="L70" s="20"/>
    </row>
    <row r="71" spans="1:31" ht="11.25" x14ac:dyDescent="0.2">
      <c r="B71" s="20"/>
      <c r="L71" s="20"/>
    </row>
    <row r="72" spans="1:31" ht="11.25" x14ac:dyDescent="0.2">
      <c r="B72" s="20"/>
      <c r="L72" s="20"/>
    </row>
    <row r="73" spans="1:31" ht="11.25" x14ac:dyDescent="0.2">
      <c r="B73" s="20"/>
      <c r="L73" s="20"/>
    </row>
    <row r="74" spans="1:31" ht="11.25" x14ac:dyDescent="0.2">
      <c r="B74" s="20"/>
      <c r="L74" s="20"/>
    </row>
    <row r="75" spans="1:31" ht="11.25" x14ac:dyDescent="0.2">
      <c r="B75" s="20"/>
      <c r="L75" s="20"/>
    </row>
    <row r="76" spans="1:31" s="2" customFormat="1" ht="12.75" x14ac:dyDescent="0.2">
      <c r="A76" s="34"/>
      <c r="B76" s="39"/>
      <c r="C76" s="34"/>
      <c r="D76" s="143" t="s">
        <v>54</v>
      </c>
      <c r="E76" s="144"/>
      <c r="F76" s="145" t="s">
        <v>55</v>
      </c>
      <c r="G76" s="143" t="s">
        <v>54</v>
      </c>
      <c r="H76" s="144"/>
      <c r="I76" s="146"/>
      <c r="J76" s="147" t="s">
        <v>55</v>
      </c>
      <c r="K76" s="144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 x14ac:dyDescent="0.2">
      <c r="A77" s="34"/>
      <c r="B77" s="150"/>
      <c r="C77" s="151"/>
      <c r="D77" s="151"/>
      <c r="E77" s="151"/>
      <c r="F77" s="151"/>
      <c r="G77" s="151"/>
      <c r="H77" s="151"/>
      <c r="I77" s="152"/>
      <c r="J77" s="151"/>
      <c r="K77" s="151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47" s="2" customFormat="1" ht="6.95" customHeight="1" x14ac:dyDescent="0.2">
      <c r="A81" s="34"/>
      <c r="B81" s="153"/>
      <c r="C81" s="154"/>
      <c r="D81" s="154"/>
      <c r="E81" s="154"/>
      <c r="F81" s="154"/>
      <c r="G81" s="154"/>
      <c r="H81" s="154"/>
      <c r="I81" s="155"/>
      <c r="J81" s="154"/>
      <c r="K81" s="154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4.95" customHeight="1" x14ac:dyDescent="0.2">
      <c r="A82" s="34"/>
      <c r="B82" s="35"/>
      <c r="C82" s="23" t="s">
        <v>97</v>
      </c>
      <c r="D82" s="36"/>
      <c r="E82" s="36"/>
      <c r="F82" s="36"/>
      <c r="G82" s="36"/>
      <c r="H82" s="36"/>
      <c r="I82" s="115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6.95" customHeight="1" x14ac:dyDescent="0.2">
      <c r="A83" s="34"/>
      <c r="B83" s="35"/>
      <c r="C83" s="36"/>
      <c r="D83" s="36"/>
      <c r="E83" s="36"/>
      <c r="F83" s="36"/>
      <c r="G83" s="36"/>
      <c r="H83" s="36"/>
      <c r="I83" s="115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customHeight="1" x14ac:dyDescent="0.2">
      <c r="A84" s="34"/>
      <c r="B84" s="35"/>
      <c r="C84" s="29" t="s">
        <v>16</v>
      </c>
      <c r="D84" s="36"/>
      <c r="E84" s="36"/>
      <c r="F84" s="36"/>
      <c r="G84" s="36"/>
      <c r="H84" s="36"/>
      <c r="I84" s="115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16.5" customHeight="1" x14ac:dyDescent="0.2">
      <c r="A85" s="34"/>
      <c r="B85" s="35"/>
      <c r="C85" s="36"/>
      <c r="D85" s="36"/>
      <c r="E85" s="315" t="str">
        <f>E7</f>
        <v>VD Štěchovice - generální oprava mostovky</v>
      </c>
      <c r="F85" s="316"/>
      <c r="G85" s="316"/>
      <c r="H85" s="316"/>
      <c r="I85" s="115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12" customHeight="1" x14ac:dyDescent="0.2">
      <c r="A86" s="34"/>
      <c r="B86" s="35"/>
      <c r="C86" s="29" t="s">
        <v>95</v>
      </c>
      <c r="D86" s="36"/>
      <c r="E86" s="36"/>
      <c r="F86" s="36"/>
      <c r="G86" s="36"/>
      <c r="H86" s="36"/>
      <c r="I86" s="115"/>
      <c r="J86" s="36"/>
      <c r="K86" s="36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16.5" customHeight="1" x14ac:dyDescent="0.2">
      <c r="A87" s="34"/>
      <c r="B87" s="35"/>
      <c r="C87" s="36"/>
      <c r="D87" s="36"/>
      <c r="E87" s="286" t="str">
        <f>E9</f>
        <v>SO.01.a - VD Štěchovice - generální oprava mostovky</v>
      </c>
      <c r="F87" s="317"/>
      <c r="G87" s="317"/>
      <c r="H87" s="317"/>
      <c r="I87" s="115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6.95" customHeight="1" x14ac:dyDescent="0.2">
      <c r="A88" s="34"/>
      <c r="B88" s="35"/>
      <c r="C88" s="36"/>
      <c r="D88" s="36"/>
      <c r="E88" s="36"/>
      <c r="F88" s="36"/>
      <c r="G88" s="36"/>
      <c r="H88" s="36"/>
      <c r="I88" s="115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12" customHeight="1" x14ac:dyDescent="0.2">
      <c r="A89" s="34"/>
      <c r="B89" s="35"/>
      <c r="C89" s="29" t="s">
        <v>20</v>
      </c>
      <c r="D89" s="36"/>
      <c r="E89" s="36"/>
      <c r="F89" s="27" t="str">
        <f>F12</f>
        <v>Štěchovice</v>
      </c>
      <c r="G89" s="36"/>
      <c r="H89" s="36"/>
      <c r="I89" s="117" t="s">
        <v>22</v>
      </c>
      <c r="J89" s="66" t="str">
        <f>IF(J12="","",J12)</f>
        <v>6. 12. 2019</v>
      </c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6.95" customHeight="1" x14ac:dyDescent="0.2">
      <c r="A90" s="34"/>
      <c r="B90" s="35"/>
      <c r="C90" s="36"/>
      <c r="D90" s="36"/>
      <c r="E90" s="36"/>
      <c r="F90" s="36"/>
      <c r="G90" s="36"/>
      <c r="H90" s="36"/>
      <c r="I90" s="115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15.2" customHeight="1" x14ac:dyDescent="0.2">
      <c r="A91" s="34"/>
      <c r="B91" s="35"/>
      <c r="C91" s="29" t="s">
        <v>24</v>
      </c>
      <c r="D91" s="36"/>
      <c r="E91" s="36"/>
      <c r="F91" s="27" t="str">
        <f>E15</f>
        <v>Povodí Vltavy, Státní podnik, Holečkova 3178/8,P 5</v>
      </c>
      <c r="G91" s="36"/>
      <c r="H91" s="36"/>
      <c r="I91" s="117" t="s">
        <v>30</v>
      </c>
      <c r="J91" s="32" t="str">
        <f>E21</f>
        <v>Ing. Tomáš Jelínek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15.2" customHeight="1" x14ac:dyDescent="0.2">
      <c r="A92" s="34"/>
      <c r="B92" s="35"/>
      <c r="C92" s="29" t="s">
        <v>28</v>
      </c>
      <c r="D92" s="36"/>
      <c r="E92" s="36"/>
      <c r="F92" s="27" t="str">
        <f>IF(E18="","",E18)</f>
        <v>Vyplň údaj</v>
      </c>
      <c r="G92" s="36"/>
      <c r="H92" s="36"/>
      <c r="I92" s="117" t="s">
        <v>34</v>
      </c>
      <c r="J92" s="32" t="str">
        <f>E24</f>
        <v>Hana Pejšová</v>
      </c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35" customHeight="1" x14ac:dyDescent="0.2">
      <c r="A93" s="34"/>
      <c r="B93" s="35"/>
      <c r="C93" s="36"/>
      <c r="D93" s="36"/>
      <c r="E93" s="36"/>
      <c r="F93" s="36"/>
      <c r="G93" s="36"/>
      <c r="H93" s="36"/>
      <c r="I93" s="115"/>
      <c r="J93" s="36"/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9.25" customHeight="1" x14ac:dyDescent="0.2">
      <c r="A94" s="34"/>
      <c r="B94" s="35"/>
      <c r="C94" s="156" t="s">
        <v>98</v>
      </c>
      <c r="D94" s="157"/>
      <c r="E94" s="157"/>
      <c r="F94" s="157"/>
      <c r="G94" s="157"/>
      <c r="H94" s="157"/>
      <c r="I94" s="158"/>
      <c r="J94" s="159" t="s">
        <v>99</v>
      </c>
      <c r="K94" s="157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2" customFormat="1" ht="10.35" customHeight="1" x14ac:dyDescent="0.2">
      <c r="A95" s="34"/>
      <c r="B95" s="35"/>
      <c r="C95" s="36"/>
      <c r="D95" s="36"/>
      <c r="E95" s="36"/>
      <c r="F95" s="36"/>
      <c r="G95" s="36"/>
      <c r="H95" s="36"/>
      <c r="I95" s="115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47" s="2" customFormat="1" ht="22.9" customHeight="1" x14ac:dyDescent="0.2">
      <c r="A96" s="34"/>
      <c r="B96" s="35"/>
      <c r="C96" s="160" t="s">
        <v>100</v>
      </c>
      <c r="D96" s="36"/>
      <c r="E96" s="36"/>
      <c r="F96" s="36"/>
      <c r="G96" s="36"/>
      <c r="H96" s="36"/>
      <c r="I96" s="115"/>
      <c r="J96" s="84">
        <f>J131</f>
        <v>0</v>
      </c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7" t="s">
        <v>101</v>
      </c>
    </row>
    <row r="97" spans="1:31" s="9" customFormat="1" ht="24.95" customHeight="1" x14ac:dyDescent="0.2">
      <c r="B97" s="161"/>
      <c r="C97" s="162"/>
      <c r="D97" s="163" t="s">
        <v>102</v>
      </c>
      <c r="E97" s="164"/>
      <c r="F97" s="164"/>
      <c r="G97" s="164"/>
      <c r="H97" s="164"/>
      <c r="I97" s="165"/>
      <c r="J97" s="166">
        <f>J132</f>
        <v>0</v>
      </c>
      <c r="K97" s="162"/>
      <c r="L97" s="167"/>
    </row>
    <row r="98" spans="1:31" s="10" customFormat="1" ht="19.899999999999999" customHeight="1" x14ac:dyDescent="0.2">
      <c r="B98" s="168"/>
      <c r="C98" s="169"/>
      <c r="D98" s="170" t="s">
        <v>103</v>
      </c>
      <c r="E98" s="171"/>
      <c r="F98" s="171"/>
      <c r="G98" s="171"/>
      <c r="H98" s="171"/>
      <c r="I98" s="172"/>
      <c r="J98" s="173">
        <f>J133</f>
        <v>0</v>
      </c>
      <c r="K98" s="169"/>
      <c r="L98" s="174"/>
    </row>
    <row r="99" spans="1:31" s="10" customFormat="1" ht="19.899999999999999" customHeight="1" x14ac:dyDescent="0.2">
      <c r="B99" s="168"/>
      <c r="C99" s="169"/>
      <c r="D99" s="170" t="s">
        <v>104</v>
      </c>
      <c r="E99" s="171"/>
      <c r="F99" s="171"/>
      <c r="G99" s="171"/>
      <c r="H99" s="171"/>
      <c r="I99" s="172"/>
      <c r="J99" s="173">
        <f>J137</f>
        <v>0</v>
      </c>
      <c r="K99" s="169"/>
      <c r="L99" s="174"/>
    </row>
    <row r="100" spans="1:31" s="10" customFormat="1" ht="19.899999999999999" customHeight="1" x14ac:dyDescent="0.2">
      <c r="B100" s="168"/>
      <c r="C100" s="169"/>
      <c r="D100" s="170" t="s">
        <v>105</v>
      </c>
      <c r="E100" s="171"/>
      <c r="F100" s="171"/>
      <c r="G100" s="171"/>
      <c r="H100" s="171"/>
      <c r="I100" s="172"/>
      <c r="J100" s="173">
        <f>J155</f>
        <v>0</v>
      </c>
      <c r="K100" s="169"/>
      <c r="L100" s="174"/>
    </row>
    <row r="101" spans="1:31" s="10" customFormat="1" ht="19.899999999999999" customHeight="1" x14ac:dyDescent="0.2">
      <c r="B101" s="168"/>
      <c r="C101" s="169"/>
      <c r="D101" s="170" t="s">
        <v>106</v>
      </c>
      <c r="E101" s="171"/>
      <c r="F101" s="171"/>
      <c r="G101" s="171"/>
      <c r="H101" s="171"/>
      <c r="I101" s="172"/>
      <c r="J101" s="173">
        <f>J195</f>
        <v>0</v>
      </c>
      <c r="K101" s="169"/>
      <c r="L101" s="174"/>
    </row>
    <row r="102" spans="1:31" s="10" customFormat="1" ht="19.899999999999999" customHeight="1" x14ac:dyDescent="0.2">
      <c r="B102" s="168"/>
      <c r="C102" s="169"/>
      <c r="D102" s="170" t="s">
        <v>107</v>
      </c>
      <c r="E102" s="171"/>
      <c r="F102" s="171"/>
      <c r="G102" s="171"/>
      <c r="H102" s="171"/>
      <c r="I102" s="172"/>
      <c r="J102" s="173">
        <f>J204</f>
        <v>0</v>
      </c>
      <c r="K102" s="169"/>
      <c r="L102" s="174"/>
    </row>
    <row r="103" spans="1:31" s="9" customFormat="1" ht="24.95" customHeight="1" x14ac:dyDescent="0.2">
      <c r="B103" s="161"/>
      <c r="C103" s="162"/>
      <c r="D103" s="163" t="s">
        <v>108</v>
      </c>
      <c r="E103" s="164"/>
      <c r="F103" s="164"/>
      <c r="G103" s="164"/>
      <c r="H103" s="164"/>
      <c r="I103" s="165"/>
      <c r="J103" s="166">
        <f>J207</f>
        <v>0</v>
      </c>
      <c r="K103" s="162"/>
      <c r="L103" s="167"/>
    </row>
    <row r="104" spans="1:31" s="10" customFormat="1" ht="19.899999999999999" customHeight="1" x14ac:dyDescent="0.2">
      <c r="B104" s="168"/>
      <c r="C104" s="169"/>
      <c r="D104" s="170" t="s">
        <v>109</v>
      </c>
      <c r="E104" s="171"/>
      <c r="F104" s="171"/>
      <c r="G104" s="171"/>
      <c r="H104" s="171"/>
      <c r="I104" s="172"/>
      <c r="J104" s="173">
        <f>J208</f>
        <v>0</v>
      </c>
      <c r="K104" s="169"/>
      <c r="L104" s="174"/>
    </row>
    <row r="105" spans="1:31" s="10" customFormat="1" ht="19.899999999999999" customHeight="1" x14ac:dyDescent="0.2">
      <c r="B105" s="168"/>
      <c r="C105" s="169"/>
      <c r="D105" s="170" t="s">
        <v>110</v>
      </c>
      <c r="E105" s="171"/>
      <c r="F105" s="171"/>
      <c r="G105" s="171"/>
      <c r="H105" s="171"/>
      <c r="I105" s="172"/>
      <c r="J105" s="173">
        <f>J210</f>
        <v>0</v>
      </c>
      <c r="K105" s="169"/>
      <c r="L105" s="174"/>
    </row>
    <row r="106" spans="1:31" s="10" customFormat="1" ht="19.899999999999999" customHeight="1" x14ac:dyDescent="0.2">
      <c r="B106" s="168"/>
      <c r="C106" s="169"/>
      <c r="D106" s="170" t="s">
        <v>111</v>
      </c>
      <c r="E106" s="171"/>
      <c r="F106" s="171"/>
      <c r="G106" s="171"/>
      <c r="H106" s="171"/>
      <c r="I106" s="172"/>
      <c r="J106" s="173">
        <f>J269</f>
        <v>0</v>
      </c>
      <c r="K106" s="169"/>
      <c r="L106" s="174"/>
    </row>
    <row r="107" spans="1:31" s="10" customFormat="1" ht="19.899999999999999" customHeight="1" x14ac:dyDescent="0.2">
      <c r="B107" s="168"/>
      <c r="C107" s="169"/>
      <c r="D107" s="170" t="s">
        <v>112</v>
      </c>
      <c r="E107" s="171"/>
      <c r="F107" s="171"/>
      <c r="G107" s="171"/>
      <c r="H107" s="171"/>
      <c r="I107" s="172"/>
      <c r="J107" s="173">
        <f>J285</f>
        <v>0</v>
      </c>
      <c r="K107" s="169"/>
      <c r="L107" s="174"/>
    </row>
    <row r="108" spans="1:31" s="10" customFormat="1" ht="19.899999999999999" customHeight="1" x14ac:dyDescent="0.2">
      <c r="B108" s="168"/>
      <c r="C108" s="169"/>
      <c r="D108" s="170" t="s">
        <v>113</v>
      </c>
      <c r="E108" s="171"/>
      <c r="F108" s="171"/>
      <c r="G108" s="171"/>
      <c r="H108" s="171"/>
      <c r="I108" s="172"/>
      <c r="J108" s="173">
        <f>J313</f>
        <v>0</v>
      </c>
      <c r="K108" s="169"/>
      <c r="L108" s="174"/>
    </row>
    <row r="109" spans="1:31" s="10" customFormat="1" ht="19.899999999999999" customHeight="1" x14ac:dyDescent="0.2">
      <c r="B109" s="168"/>
      <c r="C109" s="169"/>
      <c r="D109" s="170" t="s">
        <v>114</v>
      </c>
      <c r="E109" s="171"/>
      <c r="F109" s="171"/>
      <c r="G109" s="171"/>
      <c r="H109" s="171"/>
      <c r="I109" s="172"/>
      <c r="J109" s="173">
        <f>J342</f>
        <v>0</v>
      </c>
      <c r="K109" s="169"/>
      <c r="L109" s="174"/>
    </row>
    <row r="110" spans="1:31" s="10" customFormat="1" ht="19.899999999999999" customHeight="1" x14ac:dyDescent="0.2">
      <c r="B110" s="168"/>
      <c r="C110" s="169"/>
      <c r="D110" s="170" t="s">
        <v>115</v>
      </c>
      <c r="E110" s="171"/>
      <c r="F110" s="171"/>
      <c r="G110" s="171"/>
      <c r="H110" s="171"/>
      <c r="I110" s="172"/>
      <c r="J110" s="173">
        <f>J354</f>
        <v>0</v>
      </c>
      <c r="K110" s="169"/>
      <c r="L110" s="174"/>
    </row>
    <row r="111" spans="1:31" s="9" customFormat="1" ht="24.95" customHeight="1" x14ac:dyDescent="0.2">
      <c r="B111" s="161"/>
      <c r="C111" s="162"/>
      <c r="D111" s="163" t="s">
        <v>116</v>
      </c>
      <c r="E111" s="164"/>
      <c r="F111" s="164"/>
      <c r="G111" s="164"/>
      <c r="H111" s="164"/>
      <c r="I111" s="165"/>
      <c r="J111" s="166">
        <f>J372</f>
        <v>0</v>
      </c>
      <c r="K111" s="162"/>
      <c r="L111" s="167"/>
    </row>
    <row r="112" spans="1:31" s="2" customFormat="1" ht="21.75" customHeight="1" x14ac:dyDescent="0.2">
      <c r="A112" s="34"/>
      <c r="B112" s="35"/>
      <c r="C112" s="36"/>
      <c r="D112" s="36"/>
      <c r="E112" s="36"/>
      <c r="F112" s="36"/>
      <c r="G112" s="36"/>
      <c r="H112" s="36"/>
      <c r="I112" s="115"/>
      <c r="J112" s="36"/>
      <c r="K112" s="36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31" s="2" customFormat="1" ht="6.95" customHeight="1" x14ac:dyDescent="0.2">
      <c r="A113" s="34"/>
      <c r="B113" s="54"/>
      <c r="C113" s="55"/>
      <c r="D113" s="55"/>
      <c r="E113" s="55"/>
      <c r="F113" s="55"/>
      <c r="G113" s="55"/>
      <c r="H113" s="55"/>
      <c r="I113" s="152"/>
      <c r="J113" s="55"/>
      <c r="K113" s="55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7" spans="1:31" s="2" customFormat="1" ht="6.95" customHeight="1" x14ac:dyDescent="0.2">
      <c r="A117" s="34"/>
      <c r="B117" s="56"/>
      <c r="C117" s="57"/>
      <c r="D117" s="57"/>
      <c r="E117" s="57"/>
      <c r="F117" s="57"/>
      <c r="G117" s="57"/>
      <c r="H117" s="57"/>
      <c r="I117" s="155"/>
      <c r="J117" s="57"/>
      <c r="K117" s="57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31" s="2" customFormat="1" ht="24.95" customHeight="1" x14ac:dyDescent="0.2">
      <c r="A118" s="34"/>
      <c r="B118" s="35"/>
      <c r="C118" s="23" t="s">
        <v>117</v>
      </c>
      <c r="D118" s="36"/>
      <c r="E118" s="36"/>
      <c r="F118" s="36"/>
      <c r="G118" s="36"/>
      <c r="H118" s="36"/>
      <c r="I118" s="115"/>
      <c r="J118" s="36"/>
      <c r="K118" s="36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31" s="2" customFormat="1" ht="6.95" customHeight="1" x14ac:dyDescent="0.2">
      <c r="A119" s="34"/>
      <c r="B119" s="35"/>
      <c r="C119" s="36"/>
      <c r="D119" s="36"/>
      <c r="E119" s="36"/>
      <c r="F119" s="36"/>
      <c r="G119" s="36"/>
      <c r="H119" s="36"/>
      <c r="I119" s="115"/>
      <c r="J119" s="36"/>
      <c r="K119" s="36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31" s="2" customFormat="1" ht="12" customHeight="1" x14ac:dyDescent="0.2">
      <c r="A120" s="34"/>
      <c r="B120" s="35"/>
      <c r="C120" s="29" t="s">
        <v>16</v>
      </c>
      <c r="D120" s="36"/>
      <c r="E120" s="36"/>
      <c r="F120" s="36"/>
      <c r="G120" s="36"/>
      <c r="H120" s="36"/>
      <c r="I120" s="115"/>
      <c r="J120" s="36"/>
      <c r="K120" s="36"/>
      <c r="L120" s="51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pans="1:31" s="2" customFormat="1" ht="16.5" customHeight="1" x14ac:dyDescent="0.2">
      <c r="A121" s="34"/>
      <c r="B121" s="35"/>
      <c r="C121" s="36"/>
      <c r="D121" s="36"/>
      <c r="E121" s="315" t="str">
        <f>E7</f>
        <v>VD Štěchovice - generální oprava mostovky</v>
      </c>
      <c r="F121" s="316"/>
      <c r="G121" s="316"/>
      <c r="H121" s="316"/>
      <c r="I121" s="115"/>
      <c r="J121" s="36"/>
      <c r="K121" s="36"/>
      <c r="L121" s="51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pans="1:31" s="2" customFormat="1" ht="12" customHeight="1" x14ac:dyDescent="0.2">
      <c r="A122" s="34"/>
      <c r="B122" s="35"/>
      <c r="C122" s="29" t="s">
        <v>95</v>
      </c>
      <c r="D122" s="36"/>
      <c r="E122" s="36"/>
      <c r="F122" s="36"/>
      <c r="G122" s="36"/>
      <c r="H122" s="36"/>
      <c r="I122" s="115"/>
      <c r="J122" s="36"/>
      <c r="K122" s="36"/>
      <c r="L122" s="51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pans="1:31" s="2" customFormat="1" ht="16.5" customHeight="1" x14ac:dyDescent="0.2">
      <c r="A123" s="34"/>
      <c r="B123" s="35"/>
      <c r="C123" s="36"/>
      <c r="D123" s="36"/>
      <c r="E123" s="286" t="str">
        <f>E9</f>
        <v>SO.01.a - VD Štěchovice - generální oprava mostovky</v>
      </c>
      <c r="F123" s="317"/>
      <c r="G123" s="317"/>
      <c r="H123" s="317"/>
      <c r="I123" s="115"/>
      <c r="J123" s="36"/>
      <c r="K123" s="36"/>
      <c r="L123" s="51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</row>
    <row r="124" spans="1:31" s="2" customFormat="1" ht="6.95" customHeight="1" x14ac:dyDescent="0.2">
      <c r="A124" s="34"/>
      <c r="B124" s="35"/>
      <c r="C124" s="36"/>
      <c r="D124" s="36"/>
      <c r="E124" s="36"/>
      <c r="F124" s="36"/>
      <c r="G124" s="36"/>
      <c r="H124" s="36"/>
      <c r="I124" s="115"/>
      <c r="J124" s="36"/>
      <c r="K124" s="36"/>
      <c r="L124" s="51"/>
      <c r="S124" s="34"/>
      <c r="T124" s="34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</row>
    <row r="125" spans="1:31" s="2" customFormat="1" ht="12" customHeight="1" x14ac:dyDescent="0.2">
      <c r="A125" s="34"/>
      <c r="B125" s="35"/>
      <c r="C125" s="29" t="s">
        <v>20</v>
      </c>
      <c r="D125" s="36"/>
      <c r="E125" s="36"/>
      <c r="F125" s="27" t="str">
        <f>F12</f>
        <v>Štěchovice</v>
      </c>
      <c r="G125" s="36"/>
      <c r="H125" s="36"/>
      <c r="I125" s="117" t="s">
        <v>22</v>
      </c>
      <c r="J125" s="66" t="str">
        <f>IF(J12="","",J12)</f>
        <v>6. 12. 2019</v>
      </c>
      <c r="K125" s="36"/>
      <c r="L125" s="51"/>
      <c r="S125" s="34"/>
      <c r="T125" s="34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</row>
    <row r="126" spans="1:31" s="2" customFormat="1" ht="6.95" customHeight="1" x14ac:dyDescent="0.2">
      <c r="A126" s="34"/>
      <c r="B126" s="35"/>
      <c r="C126" s="36"/>
      <c r="D126" s="36"/>
      <c r="E126" s="36"/>
      <c r="F126" s="36"/>
      <c r="G126" s="36"/>
      <c r="H126" s="36"/>
      <c r="I126" s="115"/>
      <c r="J126" s="36"/>
      <c r="K126" s="36"/>
      <c r="L126" s="51"/>
      <c r="S126" s="34"/>
      <c r="T126" s="34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</row>
    <row r="127" spans="1:31" s="2" customFormat="1" ht="15.2" customHeight="1" x14ac:dyDescent="0.2">
      <c r="A127" s="34"/>
      <c r="B127" s="35"/>
      <c r="C127" s="29" t="s">
        <v>24</v>
      </c>
      <c r="D127" s="36"/>
      <c r="E127" s="36"/>
      <c r="F127" s="27" t="str">
        <f>E15</f>
        <v>Povodí Vltavy, Státní podnik, Holečkova 3178/8,P 5</v>
      </c>
      <c r="G127" s="36"/>
      <c r="H127" s="36"/>
      <c r="I127" s="117" t="s">
        <v>30</v>
      </c>
      <c r="J127" s="32" t="str">
        <f>E21</f>
        <v>Ing. Tomáš Jelínek</v>
      </c>
      <c r="K127" s="36"/>
      <c r="L127" s="51"/>
      <c r="S127" s="34"/>
      <c r="T127" s="34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</row>
    <row r="128" spans="1:31" s="2" customFormat="1" ht="15.2" customHeight="1" x14ac:dyDescent="0.2">
      <c r="A128" s="34"/>
      <c r="B128" s="35"/>
      <c r="C128" s="29" t="s">
        <v>28</v>
      </c>
      <c r="D128" s="36"/>
      <c r="E128" s="36"/>
      <c r="F128" s="27" t="str">
        <f>IF(E18="","",E18)</f>
        <v>Vyplň údaj</v>
      </c>
      <c r="G128" s="36"/>
      <c r="H128" s="36"/>
      <c r="I128" s="117" t="s">
        <v>34</v>
      </c>
      <c r="J128" s="32" t="str">
        <f>E24</f>
        <v>Hana Pejšová</v>
      </c>
      <c r="K128" s="36"/>
      <c r="L128" s="51"/>
      <c r="S128" s="34"/>
      <c r="T128" s="34"/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</row>
    <row r="129" spans="1:65" s="2" customFormat="1" ht="10.35" customHeight="1" x14ac:dyDescent="0.2">
      <c r="A129" s="34"/>
      <c r="B129" s="35"/>
      <c r="C129" s="36"/>
      <c r="D129" s="36"/>
      <c r="E129" s="36"/>
      <c r="F129" s="36"/>
      <c r="G129" s="36"/>
      <c r="H129" s="36"/>
      <c r="I129" s="115"/>
      <c r="J129" s="36"/>
      <c r="K129" s="36"/>
      <c r="L129" s="51"/>
      <c r="S129" s="34"/>
      <c r="T129" s="34"/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</row>
    <row r="130" spans="1:65" s="11" customFormat="1" ht="29.25" customHeight="1" x14ac:dyDescent="0.2">
      <c r="A130" s="175"/>
      <c r="B130" s="176"/>
      <c r="C130" s="177" t="s">
        <v>118</v>
      </c>
      <c r="D130" s="178" t="s">
        <v>64</v>
      </c>
      <c r="E130" s="178" t="s">
        <v>60</v>
      </c>
      <c r="F130" s="178" t="s">
        <v>61</v>
      </c>
      <c r="G130" s="178" t="s">
        <v>119</v>
      </c>
      <c r="H130" s="178" t="s">
        <v>120</v>
      </c>
      <c r="I130" s="179" t="s">
        <v>121</v>
      </c>
      <c r="J130" s="178" t="s">
        <v>99</v>
      </c>
      <c r="K130" s="180" t="s">
        <v>122</v>
      </c>
      <c r="L130" s="181"/>
      <c r="M130" s="75" t="s">
        <v>1</v>
      </c>
      <c r="N130" s="76" t="s">
        <v>43</v>
      </c>
      <c r="O130" s="76" t="s">
        <v>123</v>
      </c>
      <c r="P130" s="76" t="s">
        <v>124</v>
      </c>
      <c r="Q130" s="76" t="s">
        <v>125</v>
      </c>
      <c r="R130" s="76" t="s">
        <v>126</v>
      </c>
      <c r="S130" s="76" t="s">
        <v>127</v>
      </c>
      <c r="T130" s="77" t="s">
        <v>128</v>
      </c>
      <c r="U130" s="175"/>
      <c r="V130" s="175"/>
      <c r="W130" s="175"/>
      <c r="X130" s="175"/>
      <c r="Y130" s="175"/>
      <c r="Z130" s="175"/>
      <c r="AA130" s="175"/>
      <c r="AB130" s="175"/>
      <c r="AC130" s="175"/>
      <c r="AD130" s="175"/>
      <c r="AE130" s="175"/>
    </row>
    <row r="131" spans="1:65" s="2" customFormat="1" ht="22.9" customHeight="1" x14ac:dyDescent="0.25">
      <c r="A131" s="34"/>
      <c r="B131" s="35"/>
      <c r="C131" s="82" t="s">
        <v>129</v>
      </c>
      <c r="D131" s="36"/>
      <c r="E131" s="36"/>
      <c r="F131" s="36"/>
      <c r="G131" s="36"/>
      <c r="H131" s="36"/>
      <c r="I131" s="115"/>
      <c r="J131" s="182">
        <f>BK131</f>
        <v>0</v>
      </c>
      <c r="K131" s="36"/>
      <c r="L131" s="39"/>
      <c r="M131" s="78"/>
      <c r="N131" s="183"/>
      <c r="O131" s="79"/>
      <c r="P131" s="184">
        <f>P132+P207+P372</f>
        <v>0</v>
      </c>
      <c r="Q131" s="79"/>
      <c r="R131" s="184">
        <f>R132+R207+R372</f>
        <v>62.460032820000009</v>
      </c>
      <c r="S131" s="79"/>
      <c r="T131" s="185">
        <f>T132+T207+T372</f>
        <v>56.594106999999994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T131" s="17" t="s">
        <v>78</v>
      </c>
      <c r="AU131" s="17" t="s">
        <v>101</v>
      </c>
      <c r="BK131" s="186">
        <f>BK132+BK207+BK372</f>
        <v>0</v>
      </c>
    </row>
    <row r="132" spans="1:65" s="12" customFormat="1" ht="25.9" customHeight="1" x14ac:dyDescent="0.2">
      <c r="B132" s="187"/>
      <c r="C132" s="188"/>
      <c r="D132" s="189" t="s">
        <v>78</v>
      </c>
      <c r="E132" s="190" t="s">
        <v>130</v>
      </c>
      <c r="F132" s="190" t="s">
        <v>131</v>
      </c>
      <c r="G132" s="188"/>
      <c r="H132" s="188"/>
      <c r="I132" s="191"/>
      <c r="J132" s="192">
        <f>BK132</f>
        <v>0</v>
      </c>
      <c r="K132" s="188"/>
      <c r="L132" s="193"/>
      <c r="M132" s="194"/>
      <c r="N132" s="195"/>
      <c r="O132" s="195"/>
      <c r="P132" s="196">
        <f>P133+P137+P155+P195+P204</f>
        <v>0</v>
      </c>
      <c r="Q132" s="195"/>
      <c r="R132" s="196">
        <f>R133+R137+R155+R195+R204</f>
        <v>22.608573500000002</v>
      </c>
      <c r="S132" s="195"/>
      <c r="T132" s="197">
        <f>T133+T137+T155+T195+T204</f>
        <v>10.682800000000002</v>
      </c>
      <c r="AR132" s="198" t="s">
        <v>86</v>
      </c>
      <c r="AT132" s="199" t="s">
        <v>78</v>
      </c>
      <c r="AU132" s="199" t="s">
        <v>79</v>
      </c>
      <c r="AY132" s="198" t="s">
        <v>132</v>
      </c>
      <c r="BK132" s="200">
        <f>BK133+BK137+BK155+BK195+BK204</f>
        <v>0</v>
      </c>
    </row>
    <row r="133" spans="1:65" s="12" customFormat="1" ht="22.9" customHeight="1" x14ac:dyDescent="0.2">
      <c r="B133" s="187"/>
      <c r="C133" s="188"/>
      <c r="D133" s="189" t="s">
        <v>78</v>
      </c>
      <c r="E133" s="201" t="s">
        <v>133</v>
      </c>
      <c r="F133" s="201" t="s">
        <v>134</v>
      </c>
      <c r="G133" s="188"/>
      <c r="H133" s="188"/>
      <c r="I133" s="191"/>
      <c r="J133" s="202">
        <f>BK133</f>
        <v>0</v>
      </c>
      <c r="K133" s="188"/>
      <c r="L133" s="193"/>
      <c r="M133" s="194"/>
      <c r="N133" s="195"/>
      <c r="O133" s="195"/>
      <c r="P133" s="196">
        <f>SUM(P134:P136)</f>
        <v>0</v>
      </c>
      <c r="Q133" s="195"/>
      <c r="R133" s="196">
        <f>SUM(R134:R136)</f>
        <v>5.5970000000000004</v>
      </c>
      <c r="S133" s="195"/>
      <c r="T133" s="197">
        <f>SUM(T134:T136)</f>
        <v>0</v>
      </c>
      <c r="AR133" s="198" t="s">
        <v>86</v>
      </c>
      <c r="AT133" s="199" t="s">
        <v>78</v>
      </c>
      <c r="AU133" s="199" t="s">
        <v>86</v>
      </c>
      <c r="AY133" s="198" t="s">
        <v>132</v>
      </c>
      <c r="BK133" s="200">
        <f>SUM(BK134:BK136)</f>
        <v>0</v>
      </c>
    </row>
    <row r="134" spans="1:65" s="2" customFormat="1" ht="16.5" customHeight="1" x14ac:dyDescent="0.2">
      <c r="A134" s="34"/>
      <c r="B134" s="35"/>
      <c r="C134" s="203" t="s">
        <v>86</v>
      </c>
      <c r="D134" s="203" t="s">
        <v>135</v>
      </c>
      <c r="E134" s="204" t="s">
        <v>136</v>
      </c>
      <c r="F134" s="205" t="s">
        <v>137</v>
      </c>
      <c r="G134" s="206" t="s">
        <v>138</v>
      </c>
      <c r="H134" s="207">
        <v>5088</v>
      </c>
      <c r="I134" s="208"/>
      <c r="J134" s="209">
        <f>ROUND(I134*H134,2)</f>
        <v>0</v>
      </c>
      <c r="K134" s="205" t="s">
        <v>139</v>
      </c>
      <c r="L134" s="39"/>
      <c r="M134" s="210" t="s">
        <v>1</v>
      </c>
      <c r="N134" s="211" t="s">
        <v>44</v>
      </c>
      <c r="O134" s="71"/>
      <c r="P134" s="212">
        <f>O134*H134</f>
        <v>0</v>
      </c>
      <c r="Q134" s="212">
        <v>0</v>
      </c>
      <c r="R134" s="212">
        <f>Q134*H134</f>
        <v>0</v>
      </c>
      <c r="S134" s="212">
        <v>0</v>
      </c>
      <c r="T134" s="213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214" t="s">
        <v>133</v>
      </c>
      <c r="AT134" s="214" t="s">
        <v>135</v>
      </c>
      <c r="AU134" s="214" t="s">
        <v>88</v>
      </c>
      <c r="AY134" s="17" t="s">
        <v>132</v>
      </c>
      <c r="BE134" s="215">
        <f>IF(N134="základní",J134,0)</f>
        <v>0</v>
      </c>
      <c r="BF134" s="215">
        <f>IF(N134="snížená",J134,0)</f>
        <v>0</v>
      </c>
      <c r="BG134" s="215">
        <f>IF(N134="zákl. přenesená",J134,0)</f>
        <v>0</v>
      </c>
      <c r="BH134" s="215">
        <f>IF(N134="sníž. přenesená",J134,0)</f>
        <v>0</v>
      </c>
      <c r="BI134" s="215">
        <f>IF(N134="nulová",J134,0)</f>
        <v>0</v>
      </c>
      <c r="BJ134" s="17" t="s">
        <v>86</v>
      </c>
      <c r="BK134" s="215">
        <f>ROUND(I134*H134,2)</f>
        <v>0</v>
      </c>
      <c r="BL134" s="17" t="s">
        <v>133</v>
      </c>
      <c r="BM134" s="214" t="s">
        <v>140</v>
      </c>
    </row>
    <row r="135" spans="1:65" s="2" customFormat="1" ht="16.5" customHeight="1" x14ac:dyDescent="0.2">
      <c r="A135" s="34"/>
      <c r="B135" s="35"/>
      <c r="C135" s="216" t="s">
        <v>88</v>
      </c>
      <c r="D135" s="216" t="s">
        <v>141</v>
      </c>
      <c r="E135" s="217" t="s">
        <v>142</v>
      </c>
      <c r="F135" s="218" t="s">
        <v>143</v>
      </c>
      <c r="G135" s="219" t="s">
        <v>144</v>
      </c>
      <c r="H135" s="220">
        <v>5.5970000000000004</v>
      </c>
      <c r="I135" s="221"/>
      <c r="J135" s="222">
        <f>ROUND(I135*H135,2)</f>
        <v>0</v>
      </c>
      <c r="K135" s="218" t="s">
        <v>139</v>
      </c>
      <c r="L135" s="223"/>
      <c r="M135" s="224" t="s">
        <v>1</v>
      </c>
      <c r="N135" s="225" t="s">
        <v>44</v>
      </c>
      <c r="O135" s="71"/>
      <c r="P135" s="212">
        <f>O135*H135</f>
        <v>0</v>
      </c>
      <c r="Q135" s="212">
        <v>1</v>
      </c>
      <c r="R135" s="212">
        <f>Q135*H135</f>
        <v>5.5970000000000004</v>
      </c>
      <c r="S135" s="212">
        <v>0</v>
      </c>
      <c r="T135" s="213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214" t="s">
        <v>145</v>
      </c>
      <c r="AT135" s="214" t="s">
        <v>141</v>
      </c>
      <c r="AU135" s="214" t="s">
        <v>88</v>
      </c>
      <c r="AY135" s="17" t="s">
        <v>132</v>
      </c>
      <c r="BE135" s="215">
        <f>IF(N135="základní",J135,0)</f>
        <v>0</v>
      </c>
      <c r="BF135" s="215">
        <f>IF(N135="snížená",J135,0)</f>
        <v>0</v>
      </c>
      <c r="BG135" s="215">
        <f>IF(N135="zákl. přenesená",J135,0)</f>
        <v>0</v>
      </c>
      <c r="BH135" s="215">
        <f>IF(N135="sníž. přenesená",J135,0)</f>
        <v>0</v>
      </c>
      <c r="BI135" s="215">
        <f>IF(N135="nulová",J135,0)</f>
        <v>0</v>
      </c>
      <c r="BJ135" s="17" t="s">
        <v>86</v>
      </c>
      <c r="BK135" s="215">
        <f>ROUND(I135*H135,2)</f>
        <v>0</v>
      </c>
      <c r="BL135" s="17" t="s">
        <v>133</v>
      </c>
      <c r="BM135" s="214" t="s">
        <v>146</v>
      </c>
    </row>
    <row r="136" spans="1:65" s="13" customFormat="1" ht="11.25" x14ac:dyDescent="0.2">
      <c r="B136" s="226"/>
      <c r="C136" s="227"/>
      <c r="D136" s="228" t="s">
        <v>147</v>
      </c>
      <c r="E136" s="229" t="s">
        <v>1</v>
      </c>
      <c r="F136" s="230" t="s">
        <v>148</v>
      </c>
      <c r="G136" s="227"/>
      <c r="H136" s="231">
        <v>5.5970000000000004</v>
      </c>
      <c r="I136" s="232"/>
      <c r="J136" s="227"/>
      <c r="K136" s="227"/>
      <c r="L136" s="233"/>
      <c r="M136" s="234"/>
      <c r="N136" s="235"/>
      <c r="O136" s="235"/>
      <c r="P136" s="235"/>
      <c r="Q136" s="235"/>
      <c r="R136" s="235"/>
      <c r="S136" s="235"/>
      <c r="T136" s="236"/>
      <c r="AT136" s="237" t="s">
        <v>147</v>
      </c>
      <c r="AU136" s="237" t="s">
        <v>88</v>
      </c>
      <c r="AV136" s="13" t="s">
        <v>88</v>
      </c>
      <c r="AW136" s="13" t="s">
        <v>33</v>
      </c>
      <c r="AX136" s="13" t="s">
        <v>86</v>
      </c>
      <c r="AY136" s="237" t="s">
        <v>132</v>
      </c>
    </row>
    <row r="137" spans="1:65" s="12" customFormat="1" ht="22.9" customHeight="1" x14ac:dyDescent="0.2">
      <c r="B137" s="187"/>
      <c r="C137" s="188"/>
      <c r="D137" s="189" t="s">
        <v>78</v>
      </c>
      <c r="E137" s="201" t="s">
        <v>149</v>
      </c>
      <c r="F137" s="201" t="s">
        <v>150</v>
      </c>
      <c r="G137" s="188"/>
      <c r="H137" s="188"/>
      <c r="I137" s="191"/>
      <c r="J137" s="202">
        <f>BK137</f>
        <v>0</v>
      </c>
      <c r="K137" s="188"/>
      <c r="L137" s="193"/>
      <c r="M137" s="194"/>
      <c r="N137" s="195"/>
      <c r="O137" s="195"/>
      <c r="P137" s="196">
        <f>SUM(P138:P154)</f>
        <v>0</v>
      </c>
      <c r="Q137" s="195"/>
      <c r="R137" s="196">
        <f>SUM(R138:R154)</f>
        <v>11.170822000000001</v>
      </c>
      <c r="S137" s="195"/>
      <c r="T137" s="197">
        <f>SUM(T138:T154)</f>
        <v>10.447600000000001</v>
      </c>
      <c r="AR137" s="198" t="s">
        <v>86</v>
      </c>
      <c r="AT137" s="199" t="s">
        <v>78</v>
      </c>
      <c r="AU137" s="199" t="s">
        <v>86</v>
      </c>
      <c r="AY137" s="198" t="s">
        <v>132</v>
      </c>
      <c r="BK137" s="200">
        <f>SUM(BK138:BK154)</f>
        <v>0</v>
      </c>
    </row>
    <row r="138" spans="1:65" s="2" customFormat="1" ht="16.5" customHeight="1" x14ac:dyDescent="0.2">
      <c r="A138" s="34"/>
      <c r="B138" s="35"/>
      <c r="C138" s="203" t="s">
        <v>151</v>
      </c>
      <c r="D138" s="203" t="s">
        <v>135</v>
      </c>
      <c r="E138" s="204" t="s">
        <v>152</v>
      </c>
      <c r="F138" s="205" t="s">
        <v>153</v>
      </c>
      <c r="G138" s="206" t="s">
        <v>154</v>
      </c>
      <c r="H138" s="207">
        <v>39.15</v>
      </c>
      <c r="I138" s="208"/>
      <c r="J138" s="209">
        <f>ROUND(I138*H138,2)</f>
        <v>0</v>
      </c>
      <c r="K138" s="205" t="s">
        <v>139</v>
      </c>
      <c r="L138" s="39"/>
      <c r="M138" s="210" t="s">
        <v>1</v>
      </c>
      <c r="N138" s="211" t="s">
        <v>44</v>
      </c>
      <c r="O138" s="71"/>
      <c r="P138" s="212">
        <f>O138*H138</f>
        <v>0</v>
      </c>
      <c r="Q138" s="212">
        <v>4.0439999999999997E-2</v>
      </c>
      <c r="R138" s="212">
        <f>Q138*H138</f>
        <v>1.5832259999999998</v>
      </c>
      <c r="S138" s="212">
        <v>0.04</v>
      </c>
      <c r="T138" s="213">
        <f>S138*H138</f>
        <v>1.5660000000000001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214" t="s">
        <v>133</v>
      </c>
      <c r="AT138" s="214" t="s">
        <v>135</v>
      </c>
      <c r="AU138" s="214" t="s">
        <v>88</v>
      </c>
      <c r="AY138" s="17" t="s">
        <v>132</v>
      </c>
      <c r="BE138" s="215">
        <f>IF(N138="základní",J138,0)</f>
        <v>0</v>
      </c>
      <c r="BF138" s="215">
        <f>IF(N138="snížená",J138,0)</f>
        <v>0</v>
      </c>
      <c r="BG138" s="215">
        <f>IF(N138="zákl. přenesená",J138,0)</f>
        <v>0</v>
      </c>
      <c r="BH138" s="215">
        <f>IF(N138="sníž. přenesená",J138,0)</f>
        <v>0</v>
      </c>
      <c r="BI138" s="215">
        <f>IF(N138="nulová",J138,0)</f>
        <v>0</v>
      </c>
      <c r="BJ138" s="17" t="s">
        <v>86</v>
      </c>
      <c r="BK138" s="215">
        <f>ROUND(I138*H138,2)</f>
        <v>0</v>
      </c>
      <c r="BL138" s="17" t="s">
        <v>133</v>
      </c>
      <c r="BM138" s="214" t="s">
        <v>155</v>
      </c>
    </row>
    <row r="139" spans="1:65" s="14" customFormat="1" ht="11.25" x14ac:dyDescent="0.2">
      <c r="B139" s="238"/>
      <c r="C139" s="239"/>
      <c r="D139" s="228" t="s">
        <v>147</v>
      </c>
      <c r="E139" s="240" t="s">
        <v>1</v>
      </c>
      <c r="F139" s="241" t="s">
        <v>156</v>
      </c>
      <c r="G139" s="239"/>
      <c r="H139" s="240" t="s">
        <v>1</v>
      </c>
      <c r="I139" s="242"/>
      <c r="J139" s="239"/>
      <c r="K139" s="239"/>
      <c r="L139" s="243"/>
      <c r="M139" s="244"/>
      <c r="N139" s="245"/>
      <c r="O139" s="245"/>
      <c r="P139" s="245"/>
      <c r="Q139" s="245"/>
      <c r="R139" s="245"/>
      <c r="S139" s="245"/>
      <c r="T139" s="246"/>
      <c r="AT139" s="247" t="s">
        <v>147</v>
      </c>
      <c r="AU139" s="247" t="s">
        <v>88</v>
      </c>
      <c r="AV139" s="14" t="s">
        <v>86</v>
      </c>
      <c r="AW139" s="14" t="s">
        <v>33</v>
      </c>
      <c r="AX139" s="14" t="s">
        <v>79</v>
      </c>
      <c r="AY139" s="247" t="s">
        <v>132</v>
      </c>
    </row>
    <row r="140" spans="1:65" s="13" customFormat="1" ht="11.25" x14ac:dyDescent="0.2">
      <c r="B140" s="226"/>
      <c r="C140" s="227"/>
      <c r="D140" s="228" t="s">
        <v>147</v>
      </c>
      <c r="E140" s="229" t="s">
        <v>1</v>
      </c>
      <c r="F140" s="230" t="s">
        <v>157</v>
      </c>
      <c r="G140" s="227"/>
      <c r="H140" s="231">
        <v>39.15</v>
      </c>
      <c r="I140" s="232"/>
      <c r="J140" s="227"/>
      <c r="K140" s="227"/>
      <c r="L140" s="233"/>
      <c r="M140" s="234"/>
      <c r="N140" s="235"/>
      <c r="O140" s="235"/>
      <c r="P140" s="235"/>
      <c r="Q140" s="235"/>
      <c r="R140" s="235"/>
      <c r="S140" s="235"/>
      <c r="T140" s="236"/>
      <c r="AT140" s="237" t="s">
        <v>147</v>
      </c>
      <c r="AU140" s="237" t="s">
        <v>88</v>
      </c>
      <c r="AV140" s="13" t="s">
        <v>88</v>
      </c>
      <c r="AW140" s="13" t="s">
        <v>33</v>
      </c>
      <c r="AX140" s="13" t="s">
        <v>86</v>
      </c>
      <c r="AY140" s="237" t="s">
        <v>132</v>
      </c>
    </row>
    <row r="141" spans="1:65" s="2" customFormat="1" ht="16.5" customHeight="1" x14ac:dyDescent="0.2">
      <c r="A141" s="34"/>
      <c r="B141" s="35"/>
      <c r="C141" s="203" t="s">
        <v>133</v>
      </c>
      <c r="D141" s="203" t="s">
        <v>135</v>
      </c>
      <c r="E141" s="204" t="s">
        <v>158</v>
      </c>
      <c r="F141" s="205" t="s">
        <v>159</v>
      </c>
      <c r="G141" s="206" t="s">
        <v>154</v>
      </c>
      <c r="H141" s="207">
        <v>341.6</v>
      </c>
      <c r="I141" s="208"/>
      <c r="J141" s="209">
        <f>ROUND(I141*H141,2)</f>
        <v>0</v>
      </c>
      <c r="K141" s="205" t="s">
        <v>139</v>
      </c>
      <c r="L141" s="39"/>
      <c r="M141" s="210" t="s">
        <v>1</v>
      </c>
      <c r="N141" s="211" t="s">
        <v>44</v>
      </c>
      <c r="O141" s="71"/>
      <c r="P141" s="212">
        <f>O141*H141</f>
        <v>0</v>
      </c>
      <c r="Q141" s="212">
        <v>2.6870000000000002E-2</v>
      </c>
      <c r="R141" s="212">
        <f>Q141*H141</f>
        <v>9.1787920000000014</v>
      </c>
      <c r="S141" s="212">
        <v>2.5999999999999999E-2</v>
      </c>
      <c r="T141" s="213">
        <f>S141*H141</f>
        <v>8.8816000000000006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214" t="s">
        <v>133</v>
      </c>
      <c r="AT141" s="214" t="s">
        <v>135</v>
      </c>
      <c r="AU141" s="214" t="s">
        <v>88</v>
      </c>
      <c r="AY141" s="17" t="s">
        <v>132</v>
      </c>
      <c r="BE141" s="215">
        <f>IF(N141="základní",J141,0)</f>
        <v>0</v>
      </c>
      <c r="BF141" s="215">
        <f>IF(N141="snížená",J141,0)</f>
        <v>0</v>
      </c>
      <c r="BG141" s="215">
        <f>IF(N141="zákl. přenesená",J141,0)</f>
        <v>0</v>
      </c>
      <c r="BH141" s="215">
        <f>IF(N141="sníž. přenesená",J141,0)</f>
        <v>0</v>
      </c>
      <c r="BI141" s="215">
        <f>IF(N141="nulová",J141,0)</f>
        <v>0</v>
      </c>
      <c r="BJ141" s="17" t="s">
        <v>86</v>
      </c>
      <c r="BK141" s="215">
        <f>ROUND(I141*H141,2)</f>
        <v>0</v>
      </c>
      <c r="BL141" s="17" t="s">
        <v>133</v>
      </c>
      <c r="BM141" s="214" t="s">
        <v>160</v>
      </c>
    </row>
    <row r="142" spans="1:65" s="14" customFormat="1" ht="11.25" x14ac:dyDescent="0.2">
      <c r="B142" s="238"/>
      <c r="C142" s="239"/>
      <c r="D142" s="228" t="s">
        <v>147</v>
      </c>
      <c r="E142" s="240" t="s">
        <v>1</v>
      </c>
      <c r="F142" s="241" t="s">
        <v>161</v>
      </c>
      <c r="G142" s="239"/>
      <c r="H142" s="240" t="s">
        <v>1</v>
      </c>
      <c r="I142" s="242"/>
      <c r="J142" s="239"/>
      <c r="K142" s="239"/>
      <c r="L142" s="243"/>
      <c r="M142" s="244"/>
      <c r="N142" s="245"/>
      <c r="O142" s="245"/>
      <c r="P142" s="245"/>
      <c r="Q142" s="245"/>
      <c r="R142" s="245"/>
      <c r="S142" s="245"/>
      <c r="T142" s="246"/>
      <c r="AT142" s="247" t="s">
        <v>147</v>
      </c>
      <c r="AU142" s="247" t="s">
        <v>88</v>
      </c>
      <c r="AV142" s="14" t="s">
        <v>86</v>
      </c>
      <c r="AW142" s="14" t="s">
        <v>33</v>
      </c>
      <c r="AX142" s="14" t="s">
        <v>79</v>
      </c>
      <c r="AY142" s="247" t="s">
        <v>132</v>
      </c>
    </row>
    <row r="143" spans="1:65" s="13" customFormat="1" ht="11.25" x14ac:dyDescent="0.2">
      <c r="B143" s="226"/>
      <c r="C143" s="227"/>
      <c r="D143" s="228" t="s">
        <v>147</v>
      </c>
      <c r="E143" s="229" t="s">
        <v>1</v>
      </c>
      <c r="F143" s="230" t="s">
        <v>162</v>
      </c>
      <c r="G143" s="227"/>
      <c r="H143" s="231">
        <v>341.6</v>
      </c>
      <c r="I143" s="232"/>
      <c r="J143" s="227"/>
      <c r="K143" s="227"/>
      <c r="L143" s="233"/>
      <c r="M143" s="234"/>
      <c r="N143" s="235"/>
      <c r="O143" s="235"/>
      <c r="P143" s="235"/>
      <c r="Q143" s="235"/>
      <c r="R143" s="235"/>
      <c r="S143" s="235"/>
      <c r="T143" s="236"/>
      <c r="AT143" s="237" t="s">
        <v>147</v>
      </c>
      <c r="AU143" s="237" t="s">
        <v>88</v>
      </c>
      <c r="AV143" s="13" t="s">
        <v>88</v>
      </c>
      <c r="AW143" s="13" t="s">
        <v>33</v>
      </c>
      <c r="AX143" s="13" t="s">
        <v>79</v>
      </c>
      <c r="AY143" s="237" t="s">
        <v>132</v>
      </c>
    </row>
    <row r="144" spans="1:65" s="15" customFormat="1" ht="11.25" x14ac:dyDescent="0.2">
      <c r="B144" s="248"/>
      <c r="C144" s="249"/>
      <c r="D144" s="228" t="s">
        <v>147</v>
      </c>
      <c r="E144" s="250" t="s">
        <v>1</v>
      </c>
      <c r="F144" s="251" t="s">
        <v>163</v>
      </c>
      <c r="G144" s="249"/>
      <c r="H144" s="252">
        <v>341.6</v>
      </c>
      <c r="I144" s="253"/>
      <c r="J144" s="249"/>
      <c r="K144" s="249"/>
      <c r="L144" s="254"/>
      <c r="M144" s="255"/>
      <c r="N144" s="256"/>
      <c r="O144" s="256"/>
      <c r="P144" s="256"/>
      <c r="Q144" s="256"/>
      <c r="R144" s="256"/>
      <c r="S144" s="256"/>
      <c r="T144" s="257"/>
      <c r="AT144" s="258" t="s">
        <v>147</v>
      </c>
      <c r="AU144" s="258" t="s">
        <v>88</v>
      </c>
      <c r="AV144" s="15" t="s">
        <v>133</v>
      </c>
      <c r="AW144" s="15" t="s">
        <v>33</v>
      </c>
      <c r="AX144" s="15" t="s">
        <v>86</v>
      </c>
      <c r="AY144" s="258" t="s">
        <v>132</v>
      </c>
    </row>
    <row r="145" spans="1:65" s="2" customFormat="1" ht="21.75" customHeight="1" x14ac:dyDescent="0.2">
      <c r="A145" s="34"/>
      <c r="B145" s="35"/>
      <c r="C145" s="203" t="s">
        <v>164</v>
      </c>
      <c r="D145" s="203" t="s">
        <v>135</v>
      </c>
      <c r="E145" s="204" t="s">
        <v>165</v>
      </c>
      <c r="F145" s="205" t="s">
        <v>166</v>
      </c>
      <c r="G145" s="206" t="s">
        <v>167</v>
      </c>
      <c r="H145" s="207">
        <v>358.6</v>
      </c>
      <c r="I145" s="208"/>
      <c r="J145" s="209">
        <f>ROUND(I145*H145,2)</f>
        <v>0</v>
      </c>
      <c r="K145" s="205" t="s">
        <v>139</v>
      </c>
      <c r="L145" s="39"/>
      <c r="M145" s="210" t="s">
        <v>1</v>
      </c>
      <c r="N145" s="211" t="s">
        <v>44</v>
      </c>
      <c r="O145" s="71"/>
      <c r="P145" s="212">
        <f>O145*H145</f>
        <v>0</v>
      </c>
      <c r="Q145" s="212">
        <v>1.14E-3</v>
      </c>
      <c r="R145" s="212">
        <f>Q145*H145</f>
        <v>0.408804</v>
      </c>
      <c r="S145" s="212">
        <v>0</v>
      </c>
      <c r="T145" s="213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214" t="s">
        <v>133</v>
      </c>
      <c r="AT145" s="214" t="s">
        <v>135</v>
      </c>
      <c r="AU145" s="214" t="s">
        <v>88</v>
      </c>
      <c r="AY145" s="17" t="s">
        <v>132</v>
      </c>
      <c r="BE145" s="215">
        <f>IF(N145="základní",J145,0)</f>
        <v>0</v>
      </c>
      <c r="BF145" s="215">
        <f>IF(N145="snížená",J145,0)</f>
        <v>0</v>
      </c>
      <c r="BG145" s="215">
        <f>IF(N145="zákl. přenesená",J145,0)</f>
        <v>0</v>
      </c>
      <c r="BH145" s="215">
        <f>IF(N145="sníž. přenesená",J145,0)</f>
        <v>0</v>
      </c>
      <c r="BI145" s="215">
        <f>IF(N145="nulová",J145,0)</f>
        <v>0</v>
      </c>
      <c r="BJ145" s="17" t="s">
        <v>86</v>
      </c>
      <c r="BK145" s="215">
        <f>ROUND(I145*H145,2)</f>
        <v>0</v>
      </c>
      <c r="BL145" s="17" t="s">
        <v>133</v>
      </c>
      <c r="BM145" s="214" t="s">
        <v>168</v>
      </c>
    </row>
    <row r="146" spans="1:65" s="13" customFormat="1" ht="11.25" x14ac:dyDescent="0.2">
      <c r="B146" s="226"/>
      <c r="C146" s="227"/>
      <c r="D146" s="228" t="s">
        <v>147</v>
      </c>
      <c r="E146" s="229" t="s">
        <v>1</v>
      </c>
      <c r="F146" s="230" t="s">
        <v>169</v>
      </c>
      <c r="G146" s="227"/>
      <c r="H146" s="231">
        <v>58.6</v>
      </c>
      <c r="I146" s="232"/>
      <c r="J146" s="227"/>
      <c r="K146" s="227"/>
      <c r="L146" s="233"/>
      <c r="M146" s="234"/>
      <c r="N146" s="235"/>
      <c r="O146" s="235"/>
      <c r="P146" s="235"/>
      <c r="Q146" s="235"/>
      <c r="R146" s="235"/>
      <c r="S146" s="235"/>
      <c r="T146" s="236"/>
      <c r="AT146" s="237" t="s">
        <v>147</v>
      </c>
      <c r="AU146" s="237" t="s">
        <v>88</v>
      </c>
      <c r="AV146" s="13" t="s">
        <v>88</v>
      </c>
      <c r="AW146" s="13" t="s">
        <v>33</v>
      </c>
      <c r="AX146" s="13" t="s">
        <v>79</v>
      </c>
      <c r="AY146" s="237" t="s">
        <v>132</v>
      </c>
    </row>
    <row r="147" spans="1:65" s="13" customFormat="1" ht="11.25" x14ac:dyDescent="0.2">
      <c r="B147" s="226"/>
      <c r="C147" s="227"/>
      <c r="D147" s="228" t="s">
        <v>147</v>
      </c>
      <c r="E147" s="229" t="s">
        <v>1</v>
      </c>
      <c r="F147" s="230" t="s">
        <v>170</v>
      </c>
      <c r="G147" s="227"/>
      <c r="H147" s="231">
        <v>300</v>
      </c>
      <c r="I147" s="232"/>
      <c r="J147" s="227"/>
      <c r="K147" s="227"/>
      <c r="L147" s="233"/>
      <c r="M147" s="234"/>
      <c r="N147" s="235"/>
      <c r="O147" s="235"/>
      <c r="P147" s="235"/>
      <c r="Q147" s="235"/>
      <c r="R147" s="235"/>
      <c r="S147" s="235"/>
      <c r="T147" s="236"/>
      <c r="AT147" s="237" t="s">
        <v>147</v>
      </c>
      <c r="AU147" s="237" t="s">
        <v>88</v>
      </c>
      <c r="AV147" s="13" t="s">
        <v>88</v>
      </c>
      <c r="AW147" s="13" t="s">
        <v>33</v>
      </c>
      <c r="AX147" s="13" t="s">
        <v>79</v>
      </c>
      <c r="AY147" s="237" t="s">
        <v>132</v>
      </c>
    </row>
    <row r="148" spans="1:65" s="15" customFormat="1" ht="11.25" x14ac:dyDescent="0.2">
      <c r="B148" s="248"/>
      <c r="C148" s="249"/>
      <c r="D148" s="228" t="s">
        <v>147</v>
      </c>
      <c r="E148" s="250" t="s">
        <v>1</v>
      </c>
      <c r="F148" s="251" t="s">
        <v>163</v>
      </c>
      <c r="G148" s="249"/>
      <c r="H148" s="252">
        <v>358.6</v>
      </c>
      <c r="I148" s="253"/>
      <c r="J148" s="249"/>
      <c r="K148" s="249"/>
      <c r="L148" s="254"/>
      <c r="M148" s="255"/>
      <c r="N148" s="256"/>
      <c r="O148" s="256"/>
      <c r="P148" s="256"/>
      <c r="Q148" s="256"/>
      <c r="R148" s="256"/>
      <c r="S148" s="256"/>
      <c r="T148" s="257"/>
      <c r="AT148" s="258" t="s">
        <v>147</v>
      </c>
      <c r="AU148" s="258" t="s">
        <v>88</v>
      </c>
      <c r="AV148" s="15" t="s">
        <v>133</v>
      </c>
      <c r="AW148" s="15" t="s">
        <v>33</v>
      </c>
      <c r="AX148" s="15" t="s">
        <v>86</v>
      </c>
      <c r="AY148" s="258" t="s">
        <v>132</v>
      </c>
    </row>
    <row r="149" spans="1:65" s="2" customFormat="1" ht="21.75" customHeight="1" x14ac:dyDescent="0.2">
      <c r="A149" s="34"/>
      <c r="B149" s="35"/>
      <c r="C149" s="203" t="s">
        <v>149</v>
      </c>
      <c r="D149" s="203" t="s">
        <v>135</v>
      </c>
      <c r="E149" s="204" t="s">
        <v>171</v>
      </c>
      <c r="F149" s="205" t="s">
        <v>172</v>
      </c>
      <c r="G149" s="206" t="s">
        <v>154</v>
      </c>
      <c r="H149" s="207">
        <v>101.955</v>
      </c>
      <c r="I149" s="208"/>
      <c r="J149" s="209">
        <f>ROUND(I149*H149,2)</f>
        <v>0</v>
      </c>
      <c r="K149" s="205" t="s">
        <v>139</v>
      </c>
      <c r="L149" s="39"/>
      <c r="M149" s="210" t="s">
        <v>1</v>
      </c>
      <c r="N149" s="211" t="s">
        <v>44</v>
      </c>
      <c r="O149" s="71"/>
      <c r="P149" s="212">
        <f>O149*H149</f>
        <v>0</v>
      </c>
      <c r="Q149" s="212">
        <v>0</v>
      </c>
      <c r="R149" s="212">
        <f>Q149*H149</f>
        <v>0</v>
      </c>
      <c r="S149" s="212">
        <v>0</v>
      </c>
      <c r="T149" s="213">
        <f>S149*H149</f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214" t="s">
        <v>133</v>
      </c>
      <c r="AT149" s="214" t="s">
        <v>135</v>
      </c>
      <c r="AU149" s="214" t="s">
        <v>88</v>
      </c>
      <c r="AY149" s="17" t="s">
        <v>132</v>
      </c>
      <c r="BE149" s="215">
        <f>IF(N149="základní",J149,0)</f>
        <v>0</v>
      </c>
      <c r="BF149" s="215">
        <f>IF(N149="snížená",J149,0)</f>
        <v>0</v>
      </c>
      <c r="BG149" s="215">
        <f>IF(N149="zákl. přenesená",J149,0)</f>
        <v>0</v>
      </c>
      <c r="BH149" s="215">
        <f>IF(N149="sníž. přenesená",J149,0)</f>
        <v>0</v>
      </c>
      <c r="BI149" s="215">
        <f>IF(N149="nulová",J149,0)</f>
        <v>0</v>
      </c>
      <c r="BJ149" s="17" t="s">
        <v>86</v>
      </c>
      <c r="BK149" s="215">
        <f>ROUND(I149*H149,2)</f>
        <v>0</v>
      </c>
      <c r="BL149" s="17" t="s">
        <v>133</v>
      </c>
      <c r="BM149" s="214" t="s">
        <v>173</v>
      </c>
    </row>
    <row r="150" spans="1:65" s="13" customFormat="1" ht="11.25" x14ac:dyDescent="0.2">
      <c r="B150" s="226"/>
      <c r="C150" s="227"/>
      <c r="D150" s="228" t="s">
        <v>147</v>
      </c>
      <c r="E150" s="229" t="s">
        <v>1</v>
      </c>
      <c r="F150" s="230" t="s">
        <v>174</v>
      </c>
      <c r="G150" s="227"/>
      <c r="H150" s="231">
        <v>101.955</v>
      </c>
      <c r="I150" s="232"/>
      <c r="J150" s="227"/>
      <c r="K150" s="227"/>
      <c r="L150" s="233"/>
      <c r="M150" s="234"/>
      <c r="N150" s="235"/>
      <c r="O150" s="235"/>
      <c r="P150" s="235"/>
      <c r="Q150" s="235"/>
      <c r="R150" s="235"/>
      <c r="S150" s="235"/>
      <c r="T150" s="236"/>
      <c r="AT150" s="237" t="s">
        <v>147</v>
      </c>
      <c r="AU150" s="237" t="s">
        <v>88</v>
      </c>
      <c r="AV150" s="13" t="s">
        <v>88</v>
      </c>
      <c r="AW150" s="13" t="s">
        <v>33</v>
      </c>
      <c r="AX150" s="13" t="s">
        <v>86</v>
      </c>
      <c r="AY150" s="237" t="s">
        <v>132</v>
      </c>
    </row>
    <row r="151" spans="1:65" s="2" customFormat="1" ht="21.75" customHeight="1" x14ac:dyDescent="0.2">
      <c r="A151" s="34"/>
      <c r="B151" s="35"/>
      <c r="C151" s="203" t="s">
        <v>175</v>
      </c>
      <c r="D151" s="203" t="s">
        <v>135</v>
      </c>
      <c r="E151" s="204" t="s">
        <v>176</v>
      </c>
      <c r="F151" s="205" t="s">
        <v>177</v>
      </c>
      <c r="G151" s="206" t="s">
        <v>154</v>
      </c>
      <c r="H151" s="207">
        <v>1396.8</v>
      </c>
      <c r="I151" s="208"/>
      <c r="J151" s="209">
        <f>ROUND(I151*H151,2)</f>
        <v>0</v>
      </c>
      <c r="K151" s="205" t="s">
        <v>1</v>
      </c>
      <c r="L151" s="39"/>
      <c r="M151" s="210" t="s">
        <v>1</v>
      </c>
      <c r="N151" s="211" t="s">
        <v>44</v>
      </c>
      <c r="O151" s="71"/>
      <c r="P151" s="212">
        <f>O151*H151</f>
        <v>0</v>
      </c>
      <c r="Q151" s="212">
        <v>0</v>
      </c>
      <c r="R151" s="212">
        <f>Q151*H151</f>
        <v>0</v>
      </c>
      <c r="S151" s="212">
        <v>0</v>
      </c>
      <c r="T151" s="213">
        <f>S151*H151</f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214" t="s">
        <v>133</v>
      </c>
      <c r="AT151" s="214" t="s">
        <v>135</v>
      </c>
      <c r="AU151" s="214" t="s">
        <v>88</v>
      </c>
      <c r="AY151" s="17" t="s">
        <v>132</v>
      </c>
      <c r="BE151" s="215">
        <f>IF(N151="základní",J151,0)</f>
        <v>0</v>
      </c>
      <c r="BF151" s="215">
        <f>IF(N151="snížená",J151,0)</f>
        <v>0</v>
      </c>
      <c r="BG151" s="215">
        <f>IF(N151="zákl. přenesená",J151,0)</f>
        <v>0</v>
      </c>
      <c r="BH151" s="215">
        <f>IF(N151="sníž. přenesená",J151,0)</f>
        <v>0</v>
      </c>
      <c r="BI151" s="215">
        <f>IF(N151="nulová",J151,0)</f>
        <v>0</v>
      </c>
      <c r="BJ151" s="17" t="s">
        <v>86</v>
      </c>
      <c r="BK151" s="215">
        <f>ROUND(I151*H151,2)</f>
        <v>0</v>
      </c>
      <c r="BL151" s="17" t="s">
        <v>133</v>
      </c>
      <c r="BM151" s="214" t="s">
        <v>178</v>
      </c>
    </row>
    <row r="152" spans="1:65" s="13" customFormat="1" ht="11.25" x14ac:dyDescent="0.2">
      <c r="B152" s="226"/>
      <c r="C152" s="227"/>
      <c r="D152" s="228" t="s">
        <v>147</v>
      </c>
      <c r="E152" s="229" t="s">
        <v>1</v>
      </c>
      <c r="F152" s="230" t="s">
        <v>179</v>
      </c>
      <c r="G152" s="227"/>
      <c r="H152" s="231">
        <v>1396.8</v>
      </c>
      <c r="I152" s="232"/>
      <c r="J152" s="227"/>
      <c r="K152" s="227"/>
      <c r="L152" s="233"/>
      <c r="M152" s="234"/>
      <c r="N152" s="235"/>
      <c r="O152" s="235"/>
      <c r="P152" s="235"/>
      <c r="Q152" s="235"/>
      <c r="R152" s="235"/>
      <c r="S152" s="235"/>
      <c r="T152" s="236"/>
      <c r="AT152" s="237" t="s">
        <v>147</v>
      </c>
      <c r="AU152" s="237" t="s">
        <v>88</v>
      </c>
      <c r="AV152" s="13" t="s">
        <v>88</v>
      </c>
      <c r="AW152" s="13" t="s">
        <v>33</v>
      </c>
      <c r="AX152" s="13" t="s">
        <v>86</v>
      </c>
      <c r="AY152" s="237" t="s">
        <v>132</v>
      </c>
    </row>
    <row r="153" spans="1:65" s="2" customFormat="1" ht="21.75" customHeight="1" x14ac:dyDescent="0.2">
      <c r="A153" s="34"/>
      <c r="B153" s="35"/>
      <c r="C153" s="203" t="s">
        <v>145</v>
      </c>
      <c r="D153" s="203" t="s">
        <v>135</v>
      </c>
      <c r="E153" s="204" t="s">
        <v>180</v>
      </c>
      <c r="F153" s="205" t="s">
        <v>181</v>
      </c>
      <c r="G153" s="206" t="s">
        <v>154</v>
      </c>
      <c r="H153" s="207">
        <v>49</v>
      </c>
      <c r="I153" s="208"/>
      <c r="J153" s="209">
        <f>ROUND(I153*H153,2)</f>
        <v>0</v>
      </c>
      <c r="K153" s="205" t="s">
        <v>1</v>
      </c>
      <c r="L153" s="39"/>
      <c r="M153" s="210" t="s">
        <v>1</v>
      </c>
      <c r="N153" s="211" t="s">
        <v>44</v>
      </c>
      <c r="O153" s="71"/>
      <c r="P153" s="212">
        <f>O153*H153</f>
        <v>0</v>
      </c>
      <c r="Q153" s="212">
        <v>0</v>
      </c>
      <c r="R153" s="212">
        <f>Q153*H153</f>
        <v>0</v>
      </c>
      <c r="S153" s="212">
        <v>0</v>
      </c>
      <c r="T153" s="213">
        <f>S153*H153</f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214" t="s">
        <v>133</v>
      </c>
      <c r="AT153" s="214" t="s">
        <v>135</v>
      </c>
      <c r="AU153" s="214" t="s">
        <v>88</v>
      </c>
      <c r="AY153" s="17" t="s">
        <v>132</v>
      </c>
      <c r="BE153" s="215">
        <f>IF(N153="základní",J153,0)</f>
        <v>0</v>
      </c>
      <c r="BF153" s="215">
        <f>IF(N153="snížená",J153,0)</f>
        <v>0</v>
      </c>
      <c r="BG153" s="215">
        <f>IF(N153="zákl. přenesená",J153,0)</f>
        <v>0</v>
      </c>
      <c r="BH153" s="215">
        <f>IF(N153="sníž. přenesená",J153,0)</f>
        <v>0</v>
      </c>
      <c r="BI153" s="215">
        <f>IF(N153="nulová",J153,0)</f>
        <v>0</v>
      </c>
      <c r="BJ153" s="17" t="s">
        <v>86</v>
      </c>
      <c r="BK153" s="215">
        <f>ROUND(I153*H153,2)</f>
        <v>0</v>
      </c>
      <c r="BL153" s="17" t="s">
        <v>133</v>
      </c>
      <c r="BM153" s="214" t="s">
        <v>182</v>
      </c>
    </row>
    <row r="154" spans="1:65" s="13" customFormat="1" ht="11.25" x14ac:dyDescent="0.2">
      <c r="B154" s="226"/>
      <c r="C154" s="227"/>
      <c r="D154" s="228" t="s">
        <v>147</v>
      </c>
      <c r="E154" s="229" t="s">
        <v>1</v>
      </c>
      <c r="F154" s="230" t="s">
        <v>183</v>
      </c>
      <c r="G154" s="227"/>
      <c r="H154" s="231">
        <v>49</v>
      </c>
      <c r="I154" s="232"/>
      <c r="J154" s="227"/>
      <c r="K154" s="227"/>
      <c r="L154" s="233"/>
      <c r="M154" s="234"/>
      <c r="N154" s="235"/>
      <c r="O154" s="235"/>
      <c r="P154" s="235"/>
      <c r="Q154" s="235"/>
      <c r="R154" s="235"/>
      <c r="S154" s="235"/>
      <c r="T154" s="236"/>
      <c r="AT154" s="237" t="s">
        <v>147</v>
      </c>
      <c r="AU154" s="237" t="s">
        <v>88</v>
      </c>
      <c r="AV154" s="13" t="s">
        <v>88</v>
      </c>
      <c r="AW154" s="13" t="s">
        <v>33</v>
      </c>
      <c r="AX154" s="13" t="s">
        <v>86</v>
      </c>
      <c r="AY154" s="237" t="s">
        <v>132</v>
      </c>
    </row>
    <row r="155" spans="1:65" s="12" customFormat="1" ht="22.9" customHeight="1" x14ac:dyDescent="0.2">
      <c r="B155" s="187"/>
      <c r="C155" s="188"/>
      <c r="D155" s="189" t="s">
        <v>78</v>
      </c>
      <c r="E155" s="201" t="s">
        <v>184</v>
      </c>
      <c r="F155" s="201" t="s">
        <v>185</v>
      </c>
      <c r="G155" s="188"/>
      <c r="H155" s="188"/>
      <c r="I155" s="191"/>
      <c r="J155" s="202">
        <f>BK155</f>
        <v>0</v>
      </c>
      <c r="K155" s="188"/>
      <c r="L155" s="193"/>
      <c r="M155" s="194"/>
      <c r="N155" s="195"/>
      <c r="O155" s="195"/>
      <c r="P155" s="196">
        <f>SUM(P156:P194)</f>
        <v>0</v>
      </c>
      <c r="Q155" s="195"/>
      <c r="R155" s="196">
        <f>SUM(R156:R194)</f>
        <v>5.8407514999999988</v>
      </c>
      <c r="S155" s="195"/>
      <c r="T155" s="197">
        <f>SUM(T156:T194)</f>
        <v>0.23519999999999999</v>
      </c>
      <c r="AR155" s="198" t="s">
        <v>86</v>
      </c>
      <c r="AT155" s="199" t="s">
        <v>78</v>
      </c>
      <c r="AU155" s="199" t="s">
        <v>86</v>
      </c>
      <c r="AY155" s="198" t="s">
        <v>132</v>
      </c>
      <c r="BK155" s="200">
        <f>SUM(BK156:BK194)</f>
        <v>0</v>
      </c>
    </row>
    <row r="156" spans="1:65" s="2" customFormat="1" ht="16.5" customHeight="1" x14ac:dyDescent="0.2">
      <c r="A156" s="34"/>
      <c r="B156" s="35"/>
      <c r="C156" s="203" t="s">
        <v>184</v>
      </c>
      <c r="D156" s="203" t="s">
        <v>135</v>
      </c>
      <c r="E156" s="204" t="s">
        <v>186</v>
      </c>
      <c r="F156" s="205" t="s">
        <v>187</v>
      </c>
      <c r="G156" s="206" t="s">
        <v>154</v>
      </c>
      <c r="H156" s="207">
        <v>784</v>
      </c>
      <c r="I156" s="208"/>
      <c r="J156" s="209">
        <f>ROUND(I156*H156,2)</f>
        <v>0</v>
      </c>
      <c r="K156" s="205" t="s">
        <v>139</v>
      </c>
      <c r="L156" s="39"/>
      <c r="M156" s="210" t="s">
        <v>1</v>
      </c>
      <c r="N156" s="211" t="s">
        <v>44</v>
      </c>
      <c r="O156" s="71"/>
      <c r="P156" s="212">
        <f>O156*H156</f>
        <v>0</v>
      </c>
      <c r="Q156" s="212">
        <v>0</v>
      </c>
      <c r="R156" s="212">
        <f>Q156*H156</f>
        <v>0</v>
      </c>
      <c r="S156" s="212">
        <v>2.9999999999999997E-4</v>
      </c>
      <c r="T156" s="213">
        <f>S156*H156</f>
        <v>0.23519999999999999</v>
      </c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214" t="s">
        <v>133</v>
      </c>
      <c r="AT156" s="214" t="s">
        <v>135</v>
      </c>
      <c r="AU156" s="214" t="s">
        <v>88</v>
      </c>
      <c r="AY156" s="17" t="s">
        <v>132</v>
      </c>
      <c r="BE156" s="215">
        <f>IF(N156="základní",J156,0)</f>
        <v>0</v>
      </c>
      <c r="BF156" s="215">
        <f>IF(N156="snížená",J156,0)</f>
        <v>0</v>
      </c>
      <c r="BG156" s="215">
        <f>IF(N156="zákl. přenesená",J156,0)</f>
        <v>0</v>
      </c>
      <c r="BH156" s="215">
        <f>IF(N156="sníž. přenesená",J156,0)</f>
        <v>0</v>
      </c>
      <c r="BI156" s="215">
        <f>IF(N156="nulová",J156,0)</f>
        <v>0</v>
      </c>
      <c r="BJ156" s="17" t="s">
        <v>86</v>
      </c>
      <c r="BK156" s="215">
        <f>ROUND(I156*H156,2)</f>
        <v>0</v>
      </c>
      <c r="BL156" s="17" t="s">
        <v>133</v>
      </c>
      <c r="BM156" s="214" t="s">
        <v>188</v>
      </c>
    </row>
    <row r="157" spans="1:65" s="13" customFormat="1" ht="11.25" x14ac:dyDescent="0.2">
      <c r="B157" s="226"/>
      <c r="C157" s="227"/>
      <c r="D157" s="228" t="s">
        <v>147</v>
      </c>
      <c r="E157" s="229" t="s">
        <v>1</v>
      </c>
      <c r="F157" s="230" t="s">
        <v>189</v>
      </c>
      <c r="G157" s="227"/>
      <c r="H157" s="231">
        <v>784</v>
      </c>
      <c r="I157" s="232"/>
      <c r="J157" s="227"/>
      <c r="K157" s="227"/>
      <c r="L157" s="233"/>
      <c r="M157" s="234"/>
      <c r="N157" s="235"/>
      <c r="O157" s="235"/>
      <c r="P157" s="235"/>
      <c r="Q157" s="235"/>
      <c r="R157" s="235"/>
      <c r="S157" s="235"/>
      <c r="T157" s="236"/>
      <c r="AT157" s="237" t="s">
        <v>147</v>
      </c>
      <c r="AU157" s="237" t="s">
        <v>88</v>
      </c>
      <c r="AV157" s="13" t="s">
        <v>88</v>
      </c>
      <c r="AW157" s="13" t="s">
        <v>33</v>
      </c>
      <c r="AX157" s="13" t="s">
        <v>86</v>
      </c>
      <c r="AY157" s="237" t="s">
        <v>132</v>
      </c>
    </row>
    <row r="158" spans="1:65" s="2" customFormat="1" ht="33" customHeight="1" x14ac:dyDescent="0.2">
      <c r="A158" s="34"/>
      <c r="B158" s="35"/>
      <c r="C158" s="203" t="s">
        <v>190</v>
      </c>
      <c r="D158" s="203" t="s">
        <v>135</v>
      </c>
      <c r="E158" s="204" t="s">
        <v>191</v>
      </c>
      <c r="F158" s="205" t="s">
        <v>192</v>
      </c>
      <c r="G158" s="206" t="s">
        <v>193</v>
      </c>
      <c r="H158" s="207">
        <v>1</v>
      </c>
      <c r="I158" s="208"/>
      <c r="J158" s="209">
        <f>ROUND(I158*H158,2)</f>
        <v>0</v>
      </c>
      <c r="K158" s="205" t="s">
        <v>1</v>
      </c>
      <c r="L158" s="39"/>
      <c r="M158" s="210" t="s">
        <v>1</v>
      </c>
      <c r="N158" s="211" t="s">
        <v>44</v>
      </c>
      <c r="O158" s="71"/>
      <c r="P158" s="212">
        <f>O158*H158</f>
        <v>0</v>
      </c>
      <c r="Q158" s="212">
        <v>0</v>
      </c>
      <c r="R158" s="212">
        <f>Q158*H158</f>
        <v>0</v>
      </c>
      <c r="S158" s="212">
        <v>0</v>
      </c>
      <c r="T158" s="213">
        <f>S158*H158</f>
        <v>0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214" t="s">
        <v>133</v>
      </c>
      <c r="AT158" s="214" t="s">
        <v>135</v>
      </c>
      <c r="AU158" s="214" t="s">
        <v>88</v>
      </c>
      <c r="AY158" s="17" t="s">
        <v>132</v>
      </c>
      <c r="BE158" s="215">
        <f>IF(N158="základní",J158,0)</f>
        <v>0</v>
      </c>
      <c r="BF158" s="215">
        <f>IF(N158="snížená",J158,0)</f>
        <v>0</v>
      </c>
      <c r="BG158" s="215">
        <f>IF(N158="zákl. přenesená",J158,0)</f>
        <v>0</v>
      </c>
      <c r="BH158" s="215">
        <f>IF(N158="sníž. přenesená",J158,0)</f>
        <v>0</v>
      </c>
      <c r="BI158" s="215">
        <f>IF(N158="nulová",J158,0)</f>
        <v>0</v>
      </c>
      <c r="BJ158" s="17" t="s">
        <v>86</v>
      </c>
      <c r="BK158" s="215">
        <f>ROUND(I158*H158,2)</f>
        <v>0</v>
      </c>
      <c r="BL158" s="17" t="s">
        <v>133</v>
      </c>
      <c r="BM158" s="214" t="s">
        <v>194</v>
      </c>
    </row>
    <row r="159" spans="1:65" s="14" customFormat="1" ht="11.25" x14ac:dyDescent="0.2">
      <c r="B159" s="238"/>
      <c r="C159" s="239"/>
      <c r="D159" s="228" t="s">
        <v>147</v>
      </c>
      <c r="E159" s="240" t="s">
        <v>1</v>
      </c>
      <c r="F159" s="241" t="s">
        <v>195</v>
      </c>
      <c r="G159" s="239"/>
      <c r="H159" s="240" t="s">
        <v>1</v>
      </c>
      <c r="I159" s="242"/>
      <c r="J159" s="239"/>
      <c r="K159" s="239"/>
      <c r="L159" s="243"/>
      <c r="M159" s="244"/>
      <c r="N159" s="245"/>
      <c r="O159" s="245"/>
      <c r="P159" s="245"/>
      <c r="Q159" s="245"/>
      <c r="R159" s="245"/>
      <c r="S159" s="245"/>
      <c r="T159" s="246"/>
      <c r="AT159" s="247" t="s">
        <v>147</v>
      </c>
      <c r="AU159" s="247" t="s">
        <v>88</v>
      </c>
      <c r="AV159" s="14" t="s">
        <v>86</v>
      </c>
      <c r="AW159" s="14" t="s">
        <v>33</v>
      </c>
      <c r="AX159" s="14" t="s">
        <v>79</v>
      </c>
      <c r="AY159" s="247" t="s">
        <v>132</v>
      </c>
    </row>
    <row r="160" spans="1:65" s="14" customFormat="1" ht="22.5" x14ac:dyDescent="0.2">
      <c r="B160" s="238"/>
      <c r="C160" s="239"/>
      <c r="D160" s="228" t="s">
        <v>147</v>
      </c>
      <c r="E160" s="240" t="s">
        <v>1</v>
      </c>
      <c r="F160" s="241" t="s">
        <v>196</v>
      </c>
      <c r="G160" s="239"/>
      <c r="H160" s="240" t="s">
        <v>1</v>
      </c>
      <c r="I160" s="242"/>
      <c r="J160" s="239"/>
      <c r="K160" s="239"/>
      <c r="L160" s="243"/>
      <c r="M160" s="244"/>
      <c r="N160" s="245"/>
      <c r="O160" s="245"/>
      <c r="P160" s="245"/>
      <c r="Q160" s="245"/>
      <c r="R160" s="245"/>
      <c r="S160" s="245"/>
      <c r="T160" s="246"/>
      <c r="AT160" s="247" t="s">
        <v>147</v>
      </c>
      <c r="AU160" s="247" t="s">
        <v>88</v>
      </c>
      <c r="AV160" s="14" t="s">
        <v>86</v>
      </c>
      <c r="AW160" s="14" t="s">
        <v>33</v>
      </c>
      <c r="AX160" s="14" t="s">
        <v>79</v>
      </c>
      <c r="AY160" s="247" t="s">
        <v>132</v>
      </c>
    </row>
    <row r="161" spans="1:65" s="14" customFormat="1" ht="11.25" x14ac:dyDescent="0.2">
      <c r="B161" s="238"/>
      <c r="C161" s="239"/>
      <c r="D161" s="228" t="s">
        <v>147</v>
      </c>
      <c r="E161" s="240" t="s">
        <v>1</v>
      </c>
      <c r="F161" s="241" t="s">
        <v>197</v>
      </c>
      <c r="G161" s="239"/>
      <c r="H161" s="240" t="s">
        <v>1</v>
      </c>
      <c r="I161" s="242"/>
      <c r="J161" s="239"/>
      <c r="K161" s="239"/>
      <c r="L161" s="243"/>
      <c r="M161" s="244"/>
      <c r="N161" s="245"/>
      <c r="O161" s="245"/>
      <c r="P161" s="245"/>
      <c r="Q161" s="245"/>
      <c r="R161" s="245"/>
      <c r="S161" s="245"/>
      <c r="T161" s="246"/>
      <c r="AT161" s="247" t="s">
        <v>147</v>
      </c>
      <c r="AU161" s="247" t="s">
        <v>88</v>
      </c>
      <c r="AV161" s="14" t="s">
        <v>86</v>
      </c>
      <c r="AW161" s="14" t="s">
        <v>33</v>
      </c>
      <c r="AX161" s="14" t="s">
        <v>79</v>
      </c>
      <c r="AY161" s="247" t="s">
        <v>132</v>
      </c>
    </row>
    <row r="162" spans="1:65" s="14" customFormat="1" ht="11.25" x14ac:dyDescent="0.2">
      <c r="B162" s="238"/>
      <c r="C162" s="239"/>
      <c r="D162" s="228" t="s">
        <v>147</v>
      </c>
      <c r="E162" s="240" t="s">
        <v>1</v>
      </c>
      <c r="F162" s="241" t="s">
        <v>198</v>
      </c>
      <c r="G162" s="239"/>
      <c r="H162" s="240" t="s">
        <v>1</v>
      </c>
      <c r="I162" s="242"/>
      <c r="J162" s="239"/>
      <c r="K162" s="239"/>
      <c r="L162" s="243"/>
      <c r="M162" s="244"/>
      <c r="N162" s="245"/>
      <c r="O162" s="245"/>
      <c r="P162" s="245"/>
      <c r="Q162" s="245"/>
      <c r="R162" s="245"/>
      <c r="S162" s="245"/>
      <c r="T162" s="246"/>
      <c r="AT162" s="247" t="s">
        <v>147</v>
      </c>
      <c r="AU162" s="247" t="s">
        <v>88</v>
      </c>
      <c r="AV162" s="14" t="s">
        <v>86</v>
      </c>
      <c r="AW162" s="14" t="s">
        <v>33</v>
      </c>
      <c r="AX162" s="14" t="s">
        <v>79</v>
      </c>
      <c r="AY162" s="247" t="s">
        <v>132</v>
      </c>
    </row>
    <row r="163" spans="1:65" s="14" customFormat="1" ht="22.5" x14ac:dyDescent="0.2">
      <c r="B163" s="238"/>
      <c r="C163" s="239"/>
      <c r="D163" s="228" t="s">
        <v>147</v>
      </c>
      <c r="E163" s="240" t="s">
        <v>1</v>
      </c>
      <c r="F163" s="241" t="s">
        <v>199</v>
      </c>
      <c r="G163" s="239"/>
      <c r="H163" s="240" t="s">
        <v>1</v>
      </c>
      <c r="I163" s="242"/>
      <c r="J163" s="239"/>
      <c r="K163" s="239"/>
      <c r="L163" s="243"/>
      <c r="M163" s="244"/>
      <c r="N163" s="245"/>
      <c r="O163" s="245"/>
      <c r="P163" s="245"/>
      <c r="Q163" s="245"/>
      <c r="R163" s="245"/>
      <c r="S163" s="245"/>
      <c r="T163" s="246"/>
      <c r="AT163" s="247" t="s">
        <v>147</v>
      </c>
      <c r="AU163" s="247" t="s">
        <v>88</v>
      </c>
      <c r="AV163" s="14" t="s">
        <v>86</v>
      </c>
      <c r="AW163" s="14" t="s">
        <v>33</v>
      </c>
      <c r="AX163" s="14" t="s">
        <v>79</v>
      </c>
      <c r="AY163" s="247" t="s">
        <v>132</v>
      </c>
    </row>
    <row r="164" spans="1:65" s="14" customFormat="1" ht="11.25" x14ac:dyDescent="0.2">
      <c r="B164" s="238"/>
      <c r="C164" s="239"/>
      <c r="D164" s="228" t="s">
        <v>147</v>
      </c>
      <c r="E164" s="240" t="s">
        <v>1</v>
      </c>
      <c r="F164" s="241" t="s">
        <v>200</v>
      </c>
      <c r="G164" s="239"/>
      <c r="H164" s="240" t="s">
        <v>1</v>
      </c>
      <c r="I164" s="242"/>
      <c r="J164" s="239"/>
      <c r="K164" s="239"/>
      <c r="L164" s="243"/>
      <c r="M164" s="244"/>
      <c r="N164" s="245"/>
      <c r="O164" s="245"/>
      <c r="P164" s="245"/>
      <c r="Q164" s="245"/>
      <c r="R164" s="245"/>
      <c r="S164" s="245"/>
      <c r="T164" s="246"/>
      <c r="AT164" s="247" t="s">
        <v>147</v>
      </c>
      <c r="AU164" s="247" t="s">
        <v>88</v>
      </c>
      <c r="AV164" s="14" t="s">
        <v>86</v>
      </c>
      <c r="AW164" s="14" t="s">
        <v>33</v>
      </c>
      <c r="AX164" s="14" t="s">
        <v>79</v>
      </c>
      <c r="AY164" s="247" t="s">
        <v>132</v>
      </c>
    </row>
    <row r="165" spans="1:65" s="14" customFormat="1" ht="22.5" x14ac:dyDescent="0.2">
      <c r="B165" s="238"/>
      <c r="C165" s="239"/>
      <c r="D165" s="228" t="s">
        <v>147</v>
      </c>
      <c r="E165" s="240" t="s">
        <v>1</v>
      </c>
      <c r="F165" s="241" t="s">
        <v>201</v>
      </c>
      <c r="G165" s="239"/>
      <c r="H165" s="240" t="s">
        <v>1</v>
      </c>
      <c r="I165" s="242"/>
      <c r="J165" s="239"/>
      <c r="K165" s="239"/>
      <c r="L165" s="243"/>
      <c r="M165" s="244"/>
      <c r="N165" s="245"/>
      <c r="O165" s="245"/>
      <c r="P165" s="245"/>
      <c r="Q165" s="245"/>
      <c r="R165" s="245"/>
      <c r="S165" s="245"/>
      <c r="T165" s="246"/>
      <c r="AT165" s="247" t="s">
        <v>147</v>
      </c>
      <c r="AU165" s="247" t="s">
        <v>88</v>
      </c>
      <c r="AV165" s="14" t="s">
        <v>86</v>
      </c>
      <c r="AW165" s="14" t="s">
        <v>33</v>
      </c>
      <c r="AX165" s="14" t="s">
        <v>79</v>
      </c>
      <c r="AY165" s="247" t="s">
        <v>132</v>
      </c>
    </row>
    <row r="166" spans="1:65" s="14" customFormat="1" ht="11.25" x14ac:dyDescent="0.2">
      <c r="B166" s="238"/>
      <c r="C166" s="239"/>
      <c r="D166" s="228" t="s">
        <v>147</v>
      </c>
      <c r="E166" s="240" t="s">
        <v>1</v>
      </c>
      <c r="F166" s="241" t="s">
        <v>202</v>
      </c>
      <c r="G166" s="239"/>
      <c r="H166" s="240" t="s">
        <v>1</v>
      </c>
      <c r="I166" s="242"/>
      <c r="J166" s="239"/>
      <c r="K166" s="239"/>
      <c r="L166" s="243"/>
      <c r="M166" s="244"/>
      <c r="N166" s="245"/>
      <c r="O166" s="245"/>
      <c r="P166" s="245"/>
      <c r="Q166" s="245"/>
      <c r="R166" s="245"/>
      <c r="S166" s="245"/>
      <c r="T166" s="246"/>
      <c r="AT166" s="247" t="s">
        <v>147</v>
      </c>
      <c r="AU166" s="247" t="s">
        <v>88</v>
      </c>
      <c r="AV166" s="14" t="s">
        <v>86</v>
      </c>
      <c r="AW166" s="14" t="s">
        <v>33</v>
      </c>
      <c r="AX166" s="14" t="s">
        <v>79</v>
      </c>
      <c r="AY166" s="247" t="s">
        <v>132</v>
      </c>
    </row>
    <row r="167" spans="1:65" s="14" customFormat="1" ht="11.25" x14ac:dyDescent="0.2">
      <c r="B167" s="238"/>
      <c r="C167" s="239"/>
      <c r="D167" s="228" t="s">
        <v>147</v>
      </c>
      <c r="E167" s="240" t="s">
        <v>1</v>
      </c>
      <c r="F167" s="241" t="s">
        <v>203</v>
      </c>
      <c r="G167" s="239"/>
      <c r="H167" s="240" t="s">
        <v>1</v>
      </c>
      <c r="I167" s="242"/>
      <c r="J167" s="239"/>
      <c r="K167" s="239"/>
      <c r="L167" s="243"/>
      <c r="M167" s="244"/>
      <c r="N167" s="245"/>
      <c r="O167" s="245"/>
      <c r="P167" s="245"/>
      <c r="Q167" s="245"/>
      <c r="R167" s="245"/>
      <c r="S167" s="245"/>
      <c r="T167" s="246"/>
      <c r="AT167" s="247" t="s">
        <v>147</v>
      </c>
      <c r="AU167" s="247" t="s">
        <v>88</v>
      </c>
      <c r="AV167" s="14" t="s">
        <v>86</v>
      </c>
      <c r="AW167" s="14" t="s">
        <v>33</v>
      </c>
      <c r="AX167" s="14" t="s">
        <v>79</v>
      </c>
      <c r="AY167" s="247" t="s">
        <v>132</v>
      </c>
    </row>
    <row r="168" spans="1:65" s="14" customFormat="1" ht="11.25" x14ac:dyDescent="0.2">
      <c r="B168" s="238"/>
      <c r="C168" s="239"/>
      <c r="D168" s="228" t="s">
        <v>147</v>
      </c>
      <c r="E168" s="240" t="s">
        <v>1</v>
      </c>
      <c r="F168" s="241" t="s">
        <v>204</v>
      </c>
      <c r="G168" s="239"/>
      <c r="H168" s="240" t="s">
        <v>1</v>
      </c>
      <c r="I168" s="242"/>
      <c r="J168" s="239"/>
      <c r="K168" s="239"/>
      <c r="L168" s="243"/>
      <c r="M168" s="244"/>
      <c r="N168" s="245"/>
      <c r="O168" s="245"/>
      <c r="P168" s="245"/>
      <c r="Q168" s="245"/>
      <c r="R168" s="245"/>
      <c r="S168" s="245"/>
      <c r="T168" s="246"/>
      <c r="AT168" s="247" t="s">
        <v>147</v>
      </c>
      <c r="AU168" s="247" t="s">
        <v>88</v>
      </c>
      <c r="AV168" s="14" t="s">
        <v>86</v>
      </c>
      <c r="AW168" s="14" t="s">
        <v>33</v>
      </c>
      <c r="AX168" s="14" t="s">
        <v>79</v>
      </c>
      <c r="AY168" s="247" t="s">
        <v>132</v>
      </c>
    </row>
    <row r="169" spans="1:65" s="14" customFormat="1" ht="22.5" x14ac:dyDescent="0.2">
      <c r="B169" s="238"/>
      <c r="C169" s="239"/>
      <c r="D169" s="228" t="s">
        <v>147</v>
      </c>
      <c r="E169" s="240" t="s">
        <v>1</v>
      </c>
      <c r="F169" s="241" t="s">
        <v>205</v>
      </c>
      <c r="G169" s="239"/>
      <c r="H169" s="240" t="s">
        <v>1</v>
      </c>
      <c r="I169" s="242"/>
      <c r="J169" s="239"/>
      <c r="K169" s="239"/>
      <c r="L169" s="243"/>
      <c r="M169" s="244"/>
      <c r="N169" s="245"/>
      <c r="O169" s="245"/>
      <c r="P169" s="245"/>
      <c r="Q169" s="245"/>
      <c r="R169" s="245"/>
      <c r="S169" s="245"/>
      <c r="T169" s="246"/>
      <c r="AT169" s="247" t="s">
        <v>147</v>
      </c>
      <c r="AU169" s="247" t="s">
        <v>88</v>
      </c>
      <c r="AV169" s="14" t="s">
        <v>86</v>
      </c>
      <c r="AW169" s="14" t="s">
        <v>33</v>
      </c>
      <c r="AX169" s="14" t="s">
        <v>79</v>
      </c>
      <c r="AY169" s="247" t="s">
        <v>132</v>
      </c>
    </row>
    <row r="170" spans="1:65" s="14" customFormat="1" ht="11.25" x14ac:dyDescent="0.2">
      <c r="B170" s="238"/>
      <c r="C170" s="239"/>
      <c r="D170" s="228" t="s">
        <v>147</v>
      </c>
      <c r="E170" s="240" t="s">
        <v>1</v>
      </c>
      <c r="F170" s="241" t="s">
        <v>206</v>
      </c>
      <c r="G170" s="239"/>
      <c r="H170" s="240" t="s">
        <v>1</v>
      </c>
      <c r="I170" s="242"/>
      <c r="J170" s="239"/>
      <c r="K170" s="239"/>
      <c r="L170" s="243"/>
      <c r="M170" s="244"/>
      <c r="N170" s="245"/>
      <c r="O170" s="245"/>
      <c r="P170" s="245"/>
      <c r="Q170" s="245"/>
      <c r="R170" s="245"/>
      <c r="S170" s="245"/>
      <c r="T170" s="246"/>
      <c r="AT170" s="247" t="s">
        <v>147</v>
      </c>
      <c r="AU170" s="247" t="s">
        <v>88</v>
      </c>
      <c r="AV170" s="14" t="s">
        <v>86</v>
      </c>
      <c r="AW170" s="14" t="s">
        <v>33</v>
      </c>
      <c r="AX170" s="14" t="s">
        <v>79</v>
      </c>
      <c r="AY170" s="247" t="s">
        <v>132</v>
      </c>
    </row>
    <row r="171" spans="1:65" s="14" customFormat="1" ht="11.25" x14ac:dyDescent="0.2">
      <c r="B171" s="238"/>
      <c r="C171" s="239"/>
      <c r="D171" s="228" t="s">
        <v>147</v>
      </c>
      <c r="E171" s="240" t="s">
        <v>1</v>
      </c>
      <c r="F171" s="241" t="s">
        <v>207</v>
      </c>
      <c r="G171" s="239"/>
      <c r="H171" s="240" t="s">
        <v>1</v>
      </c>
      <c r="I171" s="242"/>
      <c r="J171" s="239"/>
      <c r="K171" s="239"/>
      <c r="L171" s="243"/>
      <c r="M171" s="244"/>
      <c r="N171" s="245"/>
      <c r="O171" s="245"/>
      <c r="P171" s="245"/>
      <c r="Q171" s="245"/>
      <c r="R171" s="245"/>
      <c r="S171" s="245"/>
      <c r="T171" s="246"/>
      <c r="AT171" s="247" t="s">
        <v>147</v>
      </c>
      <c r="AU171" s="247" t="s">
        <v>88</v>
      </c>
      <c r="AV171" s="14" t="s">
        <v>86</v>
      </c>
      <c r="AW171" s="14" t="s">
        <v>33</v>
      </c>
      <c r="AX171" s="14" t="s">
        <v>79</v>
      </c>
      <c r="AY171" s="247" t="s">
        <v>132</v>
      </c>
    </row>
    <row r="172" spans="1:65" s="14" customFormat="1" ht="11.25" x14ac:dyDescent="0.2">
      <c r="B172" s="238"/>
      <c r="C172" s="239"/>
      <c r="D172" s="228" t="s">
        <v>147</v>
      </c>
      <c r="E172" s="240" t="s">
        <v>1</v>
      </c>
      <c r="F172" s="241" t="s">
        <v>208</v>
      </c>
      <c r="G172" s="239"/>
      <c r="H172" s="240" t="s">
        <v>1</v>
      </c>
      <c r="I172" s="242"/>
      <c r="J172" s="239"/>
      <c r="K172" s="239"/>
      <c r="L172" s="243"/>
      <c r="M172" s="244"/>
      <c r="N172" s="245"/>
      <c r="O172" s="245"/>
      <c r="P172" s="245"/>
      <c r="Q172" s="245"/>
      <c r="R172" s="245"/>
      <c r="S172" s="245"/>
      <c r="T172" s="246"/>
      <c r="AT172" s="247" t="s">
        <v>147</v>
      </c>
      <c r="AU172" s="247" t="s">
        <v>88</v>
      </c>
      <c r="AV172" s="14" t="s">
        <v>86</v>
      </c>
      <c r="AW172" s="14" t="s">
        <v>33</v>
      </c>
      <c r="AX172" s="14" t="s">
        <v>79</v>
      </c>
      <c r="AY172" s="247" t="s">
        <v>132</v>
      </c>
    </row>
    <row r="173" spans="1:65" s="14" customFormat="1" ht="11.25" x14ac:dyDescent="0.2">
      <c r="B173" s="238"/>
      <c r="C173" s="239"/>
      <c r="D173" s="228" t="s">
        <v>147</v>
      </c>
      <c r="E173" s="240" t="s">
        <v>1</v>
      </c>
      <c r="F173" s="241" t="s">
        <v>193</v>
      </c>
      <c r="G173" s="239"/>
      <c r="H173" s="240" t="s">
        <v>1</v>
      </c>
      <c r="I173" s="242"/>
      <c r="J173" s="239"/>
      <c r="K173" s="239"/>
      <c r="L173" s="243"/>
      <c r="M173" s="244"/>
      <c r="N173" s="245"/>
      <c r="O173" s="245"/>
      <c r="P173" s="245"/>
      <c r="Q173" s="245"/>
      <c r="R173" s="245"/>
      <c r="S173" s="245"/>
      <c r="T173" s="246"/>
      <c r="AT173" s="247" t="s">
        <v>147</v>
      </c>
      <c r="AU173" s="247" t="s">
        <v>88</v>
      </c>
      <c r="AV173" s="14" t="s">
        <v>86</v>
      </c>
      <c r="AW173" s="14" t="s">
        <v>33</v>
      </c>
      <c r="AX173" s="14" t="s">
        <v>79</v>
      </c>
      <c r="AY173" s="247" t="s">
        <v>132</v>
      </c>
    </row>
    <row r="174" spans="1:65" s="13" customFormat="1" ht="11.25" x14ac:dyDescent="0.2">
      <c r="B174" s="226"/>
      <c r="C174" s="227"/>
      <c r="D174" s="228" t="s">
        <v>147</v>
      </c>
      <c r="E174" s="229" t="s">
        <v>1</v>
      </c>
      <c r="F174" s="230" t="s">
        <v>86</v>
      </c>
      <c r="G174" s="227"/>
      <c r="H174" s="231">
        <v>1</v>
      </c>
      <c r="I174" s="232"/>
      <c r="J174" s="227"/>
      <c r="K174" s="227"/>
      <c r="L174" s="233"/>
      <c r="M174" s="234"/>
      <c r="N174" s="235"/>
      <c r="O174" s="235"/>
      <c r="P174" s="235"/>
      <c r="Q174" s="235"/>
      <c r="R174" s="235"/>
      <c r="S174" s="235"/>
      <c r="T174" s="236"/>
      <c r="AT174" s="237" t="s">
        <v>147</v>
      </c>
      <c r="AU174" s="237" t="s">
        <v>88</v>
      </c>
      <c r="AV174" s="13" t="s">
        <v>88</v>
      </c>
      <c r="AW174" s="13" t="s">
        <v>33</v>
      </c>
      <c r="AX174" s="13" t="s">
        <v>86</v>
      </c>
      <c r="AY174" s="237" t="s">
        <v>132</v>
      </c>
    </row>
    <row r="175" spans="1:65" s="2" customFormat="1" ht="33" customHeight="1" x14ac:dyDescent="0.2">
      <c r="A175" s="34"/>
      <c r="B175" s="35"/>
      <c r="C175" s="203" t="s">
        <v>209</v>
      </c>
      <c r="D175" s="203" t="s">
        <v>135</v>
      </c>
      <c r="E175" s="204" t="s">
        <v>210</v>
      </c>
      <c r="F175" s="205" t="s">
        <v>211</v>
      </c>
      <c r="G175" s="206" t="s">
        <v>154</v>
      </c>
      <c r="H175" s="207">
        <v>1305.8499999999999</v>
      </c>
      <c r="I175" s="208"/>
      <c r="J175" s="209">
        <f>ROUND(I175*H175,2)</f>
        <v>0</v>
      </c>
      <c r="K175" s="205" t="s">
        <v>139</v>
      </c>
      <c r="L175" s="39"/>
      <c r="M175" s="210" t="s">
        <v>1</v>
      </c>
      <c r="N175" s="211" t="s">
        <v>44</v>
      </c>
      <c r="O175" s="71"/>
      <c r="P175" s="212">
        <f>O175*H175</f>
        <v>0</v>
      </c>
      <c r="Q175" s="212">
        <v>3.2299999999999998E-3</v>
      </c>
      <c r="R175" s="212">
        <f>Q175*H175</f>
        <v>4.2178954999999991</v>
      </c>
      <c r="S175" s="212">
        <v>0</v>
      </c>
      <c r="T175" s="213">
        <f>S175*H175</f>
        <v>0</v>
      </c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R175" s="214" t="s">
        <v>133</v>
      </c>
      <c r="AT175" s="214" t="s">
        <v>135</v>
      </c>
      <c r="AU175" s="214" t="s">
        <v>88</v>
      </c>
      <c r="AY175" s="17" t="s">
        <v>132</v>
      </c>
      <c r="BE175" s="215">
        <f>IF(N175="základní",J175,0)</f>
        <v>0</v>
      </c>
      <c r="BF175" s="215">
        <f>IF(N175="snížená",J175,0)</f>
        <v>0</v>
      </c>
      <c r="BG175" s="215">
        <f>IF(N175="zákl. přenesená",J175,0)</f>
        <v>0</v>
      </c>
      <c r="BH175" s="215">
        <f>IF(N175="sníž. přenesená",J175,0)</f>
        <v>0</v>
      </c>
      <c r="BI175" s="215">
        <f>IF(N175="nulová",J175,0)</f>
        <v>0</v>
      </c>
      <c r="BJ175" s="17" t="s">
        <v>86</v>
      </c>
      <c r="BK175" s="215">
        <f>ROUND(I175*H175,2)</f>
        <v>0</v>
      </c>
      <c r="BL175" s="17" t="s">
        <v>133</v>
      </c>
      <c r="BM175" s="214" t="s">
        <v>212</v>
      </c>
    </row>
    <row r="176" spans="1:65" s="14" customFormat="1" ht="11.25" x14ac:dyDescent="0.2">
      <c r="B176" s="238"/>
      <c r="C176" s="239"/>
      <c r="D176" s="228" t="s">
        <v>147</v>
      </c>
      <c r="E176" s="240" t="s">
        <v>1</v>
      </c>
      <c r="F176" s="241" t="s">
        <v>213</v>
      </c>
      <c r="G176" s="239"/>
      <c r="H176" s="240" t="s">
        <v>1</v>
      </c>
      <c r="I176" s="242"/>
      <c r="J176" s="239"/>
      <c r="K176" s="239"/>
      <c r="L176" s="243"/>
      <c r="M176" s="244"/>
      <c r="N176" s="245"/>
      <c r="O176" s="245"/>
      <c r="P176" s="245"/>
      <c r="Q176" s="245"/>
      <c r="R176" s="245"/>
      <c r="S176" s="245"/>
      <c r="T176" s="246"/>
      <c r="AT176" s="247" t="s">
        <v>147</v>
      </c>
      <c r="AU176" s="247" t="s">
        <v>88</v>
      </c>
      <c r="AV176" s="14" t="s">
        <v>86</v>
      </c>
      <c r="AW176" s="14" t="s">
        <v>33</v>
      </c>
      <c r="AX176" s="14" t="s">
        <v>79</v>
      </c>
      <c r="AY176" s="247" t="s">
        <v>132</v>
      </c>
    </row>
    <row r="177" spans="1:65" s="13" customFormat="1" ht="11.25" x14ac:dyDescent="0.2">
      <c r="B177" s="226"/>
      <c r="C177" s="227"/>
      <c r="D177" s="228" t="s">
        <v>147</v>
      </c>
      <c r="E177" s="229" t="s">
        <v>1</v>
      </c>
      <c r="F177" s="230" t="s">
        <v>214</v>
      </c>
      <c r="G177" s="227"/>
      <c r="H177" s="231">
        <v>628.79999999999995</v>
      </c>
      <c r="I177" s="232"/>
      <c r="J177" s="227"/>
      <c r="K177" s="227"/>
      <c r="L177" s="233"/>
      <c r="M177" s="234"/>
      <c r="N177" s="235"/>
      <c r="O177" s="235"/>
      <c r="P177" s="235"/>
      <c r="Q177" s="235"/>
      <c r="R177" s="235"/>
      <c r="S177" s="235"/>
      <c r="T177" s="236"/>
      <c r="AT177" s="237" t="s">
        <v>147</v>
      </c>
      <c r="AU177" s="237" t="s">
        <v>88</v>
      </c>
      <c r="AV177" s="13" t="s">
        <v>88</v>
      </c>
      <c r="AW177" s="13" t="s">
        <v>33</v>
      </c>
      <c r="AX177" s="13" t="s">
        <v>79</v>
      </c>
      <c r="AY177" s="237" t="s">
        <v>132</v>
      </c>
    </row>
    <row r="178" spans="1:65" s="14" customFormat="1" ht="11.25" x14ac:dyDescent="0.2">
      <c r="B178" s="238"/>
      <c r="C178" s="239"/>
      <c r="D178" s="228" t="s">
        <v>147</v>
      </c>
      <c r="E178" s="240" t="s">
        <v>1</v>
      </c>
      <c r="F178" s="241" t="s">
        <v>215</v>
      </c>
      <c r="G178" s="239"/>
      <c r="H178" s="240" t="s">
        <v>1</v>
      </c>
      <c r="I178" s="242"/>
      <c r="J178" s="239"/>
      <c r="K178" s="239"/>
      <c r="L178" s="243"/>
      <c r="M178" s="244"/>
      <c r="N178" s="245"/>
      <c r="O178" s="245"/>
      <c r="P178" s="245"/>
      <c r="Q178" s="245"/>
      <c r="R178" s="245"/>
      <c r="S178" s="245"/>
      <c r="T178" s="246"/>
      <c r="AT178" s="247" t="s">
        <v>147</v>
      </c>
      <c r="AU178" s="247" t="s">
        <v>88</v>
      </c>
      <c r="AV178" s="14" t="s">
        <v>86</v>
      </c>
      <c r="AW178" s="14" t="s">
        <v>33</v>
      </c>
      <c r="AX178" s="14" t="s">
        <v>79</v>
      </c>
      <c r="AY178" s="247" t="s">
        <v>132</v>
      </c>
    </row>
    <row r="179" spans="1:65" s="13" customFormat="1" ht="11.25" x14ac:dyDescent="0.2">
      <c r="B179" s="226"/>
      <c r="C179" s="227"/>
      <c r="D179" s="228" t="s">
        <v>147</v>
      </c>
      <c r="E179" s="229" t="s">
        <v>1</v>
      </c>
      <c r="F179" s="230" t="s">
        <v>216</v>
      </c>
      <c r="G179" s="227"/>
      <c r="H179" s="231">
        <v>125</v>
      </c>
      <c r="I179" s="232"/>
      <c r="J179" s="227"/>
      <c r="K179" s="227"/>
      <c r="L179" s="233"/>
      <c r="M179" s="234"/>
      <c r="N179" s="235"/>
      <c r="O179" s="235"/>
      <c r="P179" s="235"/>
      <c r="Q179" s="235"/>
      <c r="R179" s="235"/>
      <c r="S179" s="235"/>
      <c r="T179" s="236"/>
      <c r="AT179" s="237" t="s">
        <v>147</v>
      </c>
      <c r="AU179" s="237" t="s">
        <v>88</v>
      </c>
      <c r="AV179" s="13" t="s">
        <v>88</v>
      </c>
      <c r="AW179" s="13" t="s">
        <v>33</v>
      </c>
      <c r="AX179" s="13" t="s">
        <v>79</v>
      </c>
      <c r="AY179" s="237" t="s">
        <v>132</v>
      </c>
    </row>
    <row r="180" spans="1:65" s="14" customFormat="1" ht="11.25" x14ac:dyDescent="0.2">
      <c r="B180" s="238"/>
      <c r="C180" s="239"/>
      <c r="D180" s="228" t="s">
        <v>147</v>
      </c>
      <c r="E180" s="240" t="s">
        <v>1</v>
      </c>
      <c r="F180" s="241" t="s">
        <v>156</v>
      </c>
      <c r="G180" s="239"/>
      <c r="H180" s="240" t="s">
        <v>1</v>
      </c>
      <c r="I180" s="242"/>
      <c r="J180" s="239"/>
      <c r="K180" s="239"/>
      <c r="L180" s="243"/>
      <c r="M180" s="244"/>
      <c r="N180" s="245"/>
      <c r="O180" s="245"/>
      <c r="P180" s="245"/>
      <c r="Q180" s="245"/>
      <c r="R180" s="245"/>
      <c r="S180" s="245"/>
      <c r="T180" s="246"/>
      <c r="AT180" s="247" t="s">
        <v>147</v>
      </c>
      <c r="AU180" s="247" t="s">
        <v>88</v>
      </c>
      <c r="AV180" s="14" t="s">
        <v>86</v>
      </c>
      <c r="AW180" s="14" t="s">
        <v>33</v>
      </c>
      <c r="AX180" s="14" t="s">
        <v>79</v>
      </c>
      <c r="AY180" s="247" t="s">
        <v>132</v>
      </c>
    </row>
    <row r="181" spans="1:65" s="13" customFormat="1" ht="11.25" x14ac:dyDescent="0.2">
      <c r="B181" s="226"/>
      <c r="C181" s="227"/>
      <c r="D181" s="228" t="s">
        <v>147</v>
      </c>
      <c r="E181" s="229" t="s">
        <v>1</v>
      </c>
      <c r="F181" s="230" t="s">
        <v>217</v>
      </c>
      <c r="G181" s="227"/>
      <c r="H181" s="231">
        <v>42.05</v>
      </c>
      <c r="I181" s="232"/>
      <c r="J181" s="227"/>
      <c r="K181" s="227"/>
      <c r="L181" s="233"/>
      <c r="M181" s="234"/>
      <c r="N181" s="235"/>
      <c r="O181" s="235"/>
      <c r="P181" s="235"/>
      <c r="Q181" s="235"/>
      <c r="R181" s="235"/>
      <c r="S181" s="235"/>
      <c r="T181" s="236"/>
      <c r="AT181" s="237" t="s">
        <v>147</v>
      </c>
      <c r="AU181" s="237" t="s">
        <v>88</v>
      </c>
      <c r="AV181" s="13" t="s">
        <v>88</v>
      </c>
      <c r="AW181" s="13" t="s">
        <v>33</v>
      </c>
      <c r="AX181" s="13" t="s">
        <v>79</v>
      </c>
      <c r="AY181" s="237" t="s">
        <v>132</v>
      </c>
    </row>
    <row r="182" spans="1:65" s="14" customFormat="1" ht="11.25" x14ac:dyDescent="0.2">
      <c r="B182" s="238"/>
      <c r="C182" s="239"/>
      <c r="D182" s="228" t="s">
        <v>147</v>
      </c>
      <c r="E182" s="240" t="s">
        <v>1</v>
      </c>
      <c r="F182" s="241" t="s">
        <v>218</v>
      </c>
      <c r="G182" s="239"/>
      <c r="H182" s="240" t="s">
        <v>1</v>
      </c>
      <c r="I182" s="242"/>
      <c r="J182" s="239"/>
      <c r="K182" s="239"/>
      <c r="L182" s="243"/>
      <c r="M182" s="244"/>
      <c r="N182" s="245"/>
      <c r="O182" s="245"/>
      <c r="P182" s="245"/>
      <c r="Q182" s="245"/>
      <c r="R182" s="245"/>
      <c r="S182" s="245"/>
      <c r="T182" s="246"/>
      <c r="AT182" s="247" t="s">
        <v>147</v>
      </c>
      <c r="AU182" s="247" t="s">
        <v>88</v>
      </c>
      <c r="AV182" s="14" t="s">
        <v>86</v>
      </c>
      <c r="AW182" s="14" t="s">
        <v>33</v>
      </c>
      <c r="AX182" s="14" t="s">
        <v>79</v>
      </c>
      <c r="AY182" s="247" t="s">
        <v>132</v>
      </c>
    </row>
    <row r="183" spans="1:65" s="13" customFormat="1" ht="11.25" x14ac:dyDescent="0.2">
      <c r="B183" s="226"/>
      <c r="C183" s="227"/>
      <c r="D183" s="228" t="s">
        <v>147</v>
      </c>
      <c r="E183" s="229" t="s">
        <v>1</v>
      </c>
      <c r="F183" s="230" t="s">
        <v>219</v>
      </c>
      <c r="G183" s="227"/>
      <c r="H183" s="231">
        <v>510</v>
      </c>
      <c r="I183" s="232"/>
      <c r="J183" s="227"/>
      <c r="K183" s="227"/>
      <c r="L183" s="233"/>
      <c r="M183" s="234"/>
      <c r="N183" s="235"/>
      <c r="O183" s="235"/>
      <c r="P183" s="235"/>
      <c r="Q183" s="235"/>
      <c r="R183" s="235"/>
      <c r="S183" s="235"/>
      <c r="T183" s="236"/>
      <c r="AT183" s="237" t="s">
        <v>147</v>
      </c>
      <c r="AU183" s="237" t="s">
        <v>88</v>
      </c>
      <c r="AV183" s="13" t="s">
        <v>88</v>
      </c>
      <c r="AW183" s="13" t="s">
        <v>33</v>
      </c>
      <c r="AX183" s="13" t="s">
        <v>79</v>
      </c>
      <c r="AY183" s="237" t="s">
        <v>132</v>
      </c>
    </row>
    <row r="184" spans="1:65" s="15" customFormat="1" ht="11.25" x14ac:dyDescent="0.2">
      <c r="B184" s="248"/>
      <c r="C184" s="249"/>
      <c r="D184" s="228" t="s">
        <v>147</v>
      </c>
      <c r="E184" s="250" t="s">
        <v>1</v>
      </c>
      <c r="F184" s="251" t="s">
        <v>163</v>
      </c>
      <c r="G184" s="249"/>
      <c r="H184" s="252">
        <v>1305.8499999999999</v>
      </c>
      <c r="I184" s="253"/>
      <c r="J184" s="249"/>
      <c r="K184" s="249"/>
      <c r="L184" s="254"/>
      <c r="M184" s="255"/>
      <c r="N184" s="256"/>
      <c r="O184" s="256"/>
      <c r="P184" s="256"/>
      <c r="Q184" s="256"/>
      <c r="R184" s="256"/>
      <c r="S184" s="256"/>
      <c r="T184" s="257"/>
      <c r="AT184" s="258" t="s">
        <v>147</v>
      </c>
      <c r="AU184" s="258" t="s">
        <v>88</v>
      </c>
      <c r="AV184" s="15" t="s">
        <v>133</v>
      </c>
      <c r="AW184" s="15" t="s">
        <v>33</v>
      </c>
      <c r="AX184" s="15" t="s">
        <v>86</v>
      </c>
      <c r="AY184" s="258" t="s">
        <v>132</v>
      </c>
    </row>
    <row r="185" spans="1:65" s="2" customFormat="1" ht="21.75" customHeight="1" x14ac:dyDescent="0.2">
      <c r="A185" s="34"/>
      <c r="B185" s="35"/>
      <c r="C185" s="203" t="s">
        <v>220</v>
      </c>
      <c r="D185" s="203" t="s">
        <v>135</v>
      </c>
      <c r="E185" s="204" t="s">
        <v>221</v>
      </c>
      <c r="F185" s="205" t="s">
        <v>222</v>
      </c>
      <c r="G185" s="206" t="s">
        <v>154</v>
      </c>
      <c r="H185" s="207">
        <v>864.6</v>
      </c>
      <c r="I185" s="208"/>
      <c r="J185" s="209">
        <f>ROUND(I185*H185,2)</f>
        <v>0</v>
      </c>
      <c r="K185" s="205" t="s">
        <v>139</v>
      </c>
      <c r="L185" s="39"/>
      <c r="M185" s="210" t="s">
        <v>1</v>
      </c>
      <c r="N185" s="211" t="s">
        <v>44</v>
      </c>
      <c r="O185" s="71"/>
      <c r="P185" s="212">
        <f>O185*H185</f>
        <v>0</v>
      </c>
      <c r="Q185" s="212">
        <v>1.3600000000000001E-3</v>
      </c>
      <c r="R185" s="212">
        <f>Q185*H185</f>
        <v>1.175856</v>
      </c>
      <c r="S185" s="212">
        <v>0</v>
      </c>
      <c r="T185" s="213">
        <f>S185*H185</f>
        <v>0</v>
      </c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R185" s="214" t="s">
        <v>133</v>
      </c>
      <c r="AT185" s="214" t="s">
        <v>135</v>
      </c>
      <c r="AU185" s="214" t="s">
        <v>88</v>
      </c>
      <c r="AY185" s="17" t="s">
        <v>132</v>
      </c>
      <c r="BE185" s="215">
        <f>IF(N185="základní",J185,0)</f>
        <v>0</v>
      </c>
      <c r="BF185" s="215">
        <f>IF(N185="snížená",J185,0)</f>
        <v>0</v>
      </c>
      <c r="BG185" s="215">
        <f>IF(N185="zákl. přenesená",J185,0)</f>
        <v>0</v>
      </c>
      <c r="BH185" s="215">
        <f>IF(N185="sníž. přenesená",J185,0)</f>
        <v>0</v>
      </c>
      <c r="BI185" s="215">
        <f>IF(N185="nulová",J185,0)</f>
        <v>0</v>
      </c>
      <c r="BJ185" s="17" t="s">
        <v>86</v>
      </c>
      <c r="BK185" s="215">
        <f>ROUND(I185*H185,2)</f>
        <v>0</v>
      </c>
      <c r="BL185" s="17" t="s">
        <v>133</v>
      </c>
      <c r="BM185" s="214" t="s">
        <v>223</v>
      </c>
    </row>
    <row r="186" spans="1:65" s="13" customFormat="1" ht="11.25" x14ac:dyDescent="0.2">
      <c r="B186" s="226"/>
      <c r="C186" s="227"/>
      <c r="D186" s="228" t="s">
        <v>147</v>
      </c>
      <c r="E186" s="229" t="s">
        <v>1</v>
      </c>
      <c r="F186" s="230" t="s">
        <v>224</v>
      </c>
      <c r="G186" s="227"/>
      <c r="H186" s="231">
        <v>864.6</v>
      </c>
      <c r="I186" s="232"/>
      <c r="J186" s="227"/>
      <c r="K186" s="227"/>
      <c r="L186" s="233"/>
      <c r="M186" s="234"/>
      <c r="N186" s="235"/>
      <c r="O186" s="235"/>
      <c r="P186" s="235"/>
      <c r="Q186" s="235"/>
      <c r="R186" s="235"/>
      <c r="S186" s="235"/>
      <c r="T186" s="236"/>
      <c r="AT186" s="237" t="s">
        <v>147</v>
      </c>
      <c r="AU186" s="237" t="s">
        <v>88</v>
      </c>
      <c r="AV186" s="13" t="s">
        <v>88</v>
      </c>
      <c r="AW186" s="13" t="s">
        <v>33</v>
      </c>
      <c r="AX186" s="13" t="s">
        <v>86</v>
      </c>
      <c r="AY186" s="237" t="s">
        <v>132</v>
      </c>
    </row>
    <row r="187" spans="1:65" s="2" customFormat="1" ht="16.5" customHeight="1" x14ac:dyDescent="0.2">
      <c r="A187" s="34"/>
      <c r="B187" s="35"/>
      <c r="C187" s="203" t="s">
        <v>225</v>
      </c>
      <c r="D187" s="203" t="s">
        <v>135</v>
      </c>
      <c r="E187" s="204" t="s">
        <v>226</v>
      </c>
      <c r="F187" s="205" t="s">
        <v>227</v>
      </c>
      <c r="G187" s="206" t="s">
        <v>154</v>
      </c>
      <c r="H187" s="207">
        <v>495.15</v>
      </c>
      <c r="I187" s="208"/>
      <c r="J187" s="209">
        <f>ROUND(I187*H187,2)</f>
        <v>0</v>
      </c>
      <c r="K187" s="205" t="s">
        <v>139</v>
      </c>
      <c r="L187" s="39"/>
      <c r="M187" s="210" t="s">
        <v>1</v>
      </c>
      <c r="N187" s="211" t="s">
        <v>44</v>
      </c>
      <c r="O187" s="71"/>
      <c r="P187" s="212">
        <f>O187*H187</f>
        <v>0</v>
      </c>
      <c r="Q187" s="212">
        <v>0</v>
      </c>
      <c r="R187" s="212">
        <f>Q187*H187</f>
        <v>0</v>
      </c>
      <c r="S187" s="212">
        <v>0</v>
      </c>
      <c r="T187" s="213">
        <f>S187*H187</f>
        <v>0</v>
      </c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R187" s="214" t="s">
        <v>133</v>
      </c>
      <c r="AT187" s="214" t="s">
        <v>135</v>
      </c>
      <c r="AU187" s="214" t="s">
        <v>88</v>
      </c>
      <c r="AY187" s="17" t="s">
        <v>132</v>
      </c>
      <c r="BE187" s="215">
        <f>IF(N187="základní",J187,0)</f>
        <v>0</v>
      </c>
      <c r="BF187" s="215">
        <f>IF(N187="snížená",J187,0)</f>
        <v>0</v>
      </c>
      <c r="BG187" s="215">
        <f>IF(N187="zákl. přenesená",J187,0)</f>
        <v>0</v>
      </c>
      <c r="BH187" s="215">
        <f>IF(N187="sníž. přenesená",J187,0)</f>
        <v>0</v>
      </c>
      <c r="BI187" s="215">
        <f>IF(N187="nulová",J187,0)</f>
        <v>0</v>
      </c>
      <c r="BJ187" s="17" t="s">
        <v>86</v>
      </c>
      <c r="BK187" s="215">
        <f>ROUND(I187*H187,2)</f>
        <v>0</v>
      </c>
      <c r="BL187" s="17" t="s">
        <v>133</v>
      </c>
      <c r="BM187" s="214" t="s">
        <v>228</v>
      </c>
    </row>
    <row r="188" spans="1:65" s="13" customFormat="1" ht="11.25" x14ac:dyDescent="0.2">
      <c r="B188" s="226"/>
      <c r="C188" s="227"/>
      <c r="D188" s="228" t="s">
        <v>147</v>
      </c>
      <c r="E188" s="229" t="s">
        <v>1</v>
      </c>
      <c r="F188" s="230" t="s">
        <v>229</v>
      </c>
      <c r="G188" s="227"/>
      <c r="H188" s="231">
        <v>495.15</v>
      </c>
      <c r="I188" s="232"/>
      <c r="J188" s="227"/>
      <c r="K188" s="227"/>
      <c r="L188" s="233"/>
      <c r="M188" s="234"/>
      <c r="N188" s="235"/>
      <c r="O188" s="235"/>
      <c r="P188" s="235"/>
      <c r="Q188" s="235"/>
      <c r="R188" s="235"/>
      <c r="S188" s="235"/>
      <c r="T188" s="236"/>
      <c r="AT188" s="237" t="s">
        <v>147</v>
      </c>
      <c r="AU188" s="237" t="s">
        <v>88</v>
      </c>
      <c r="AV188" s="13" t="s">
        <v>88</v>
      </c>
      <c r="AW188" s="13" t="s">
        <v>33</v>
      </c>
      <c r="AX188" s="13" t="s">
        <v>86</v>
      </c>
      <c r="AY188" s="237" t="s">
        <v>132</v>
      </c>
    </row>
    <row r="189" spans="1:65" s="2" customFormat="1" ht="21.75" customHeight="1" x14ac:dyDescent="0.2">
      <c r="A189" s="34"/>
      <c r="B189" s="35"/>
      <c r="C189" s="203" t="s">
        <v>230</v>
      </c>
      <c r="D189" s="203" t="s">
        <v>135</v>
      </c>
      <c r="E189" s="204" t="s">
        <v>231</v>
      </c>
      <c r="F189" s="205" t="s">
        <v>232</v>
      </c>
      <c r="G189" s="206" t="s">
        <v>154</v>
      </c>
      <c r="H189" s="207">
        <v>28</v>
      </c>
      <c r="I189" s="208"/>
      <c r="J189" s="209">
        <f>ROUND(I189*H189,2)</f>
        <v>0</v>
      </c>
      <c r="K189" s="205" t="s">
        <v>139</v>
      </c>
      <c r="L189" s="39"/>
      <c r="M189" s="210" t="s">
        <v>1</v>
      </c>
      <c r="N189" s="211" t="s">
        <v>44</v>
      </c>
      <c r="O189" s="71"/>
      <c r="P189" s="212">
        <f>O189*H189</f>
        <v>0</v>
      </c>
      <c r="Q189" s="212">
        <v>0</v>
      </c>
      <c r="R189" s="212">
        <f>Q189*H189</f>
        <v>0</v>
      </c>
      <c r="S189" s="212">
        <v>0</v>
      </c>
      <c r="T189" s="213">
        <f>S189*H189</f>
        <v>0</v>
      </c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R189" s="214" t="s">
        <v>133</v>
      </c>
      <c r="AT189" s="214" t="s">
        <v>135</v>
      </c>
      <c r="AU189" s="214" t="s">
        <v>88</v>
      </c>
      <c r="AY189" s="17" t="s">
        <v>132</v>
      </c>
      <c r="BE189" s="215">
        <f>IF(N189="základní",J189,0)</f>
        <v>0</v>
      </c>
      <c r="BF189" s="215">
        <f>IF(N189="snížená",J189,0)</f>
        <v>0</v>
      </c>
      <c r="BG189" s="215">
        <f>IF(N189="zákl. přenesená",J189,0)</f>
        <v>0</v>
      </c>
      <c r="BH189" s="215">
        <f>IF(N189="sníž. přenesená",J189,0)</f>
        <v>0</v>
      </c>
      <c r="BI189" s="215">
        <f>IF(N189="nulová",J189,0)</f>
        <v>0</v>
      </c>
      <c r="BJ189" s="17" t="s">
        <v>86</v>
      </c>
      <c r="BK189" s="215">
        <f>ROUND(I189*H189,2)</f>
        <v>0</v>
      </c>
      <c r="BL189" s="17" t="s">
        <v>133</v>
      </c>
      <c r="BM189" s="214" t="s">
        <v>233</v>
      </c>
    </row>
    <row r="190" spans="1:65" s="13" customFormat="1" ht="11.25" x14ac:dyDescent="0.2">
      <c r="B190" s="226"/>
      <c r="C190" s="227"/>
      <c r="D190" s="228" t="s">
        <v>147</v>
      </c>
      <c r="E190" s="229" t="s">
        <v>1</v>
      </c>
      <c r="F190" s="230" t="s">
        <v>234</v>
      </c>
      <c r="G190" s="227"/>
      <c r="H190" s="231">
        <v>28</v>
      </c>
      <c r="I190" s="232"/>
      <c r="J190" s="227"/>
      <c r="K190" s="227"/>
      <c r="L190" s="233"/>
      <c r="M190" s="234"/>
      <c r="N190" s="235"/>
      <c r="O190" s="235"/>
      <c r="P190" s="235"/>
      <c r="Q190" s="235"/>
      <c r="R190" s="235"/>
      <c r="S190" s="235"/>
      <c r="T190" s="236"/>
      <c r="AT190" s="237" t="s">
        <v>147</v>
      </c>
      <c r="AU190" s="237" t="s">
        <v>88</v>
      </c>
      <c r="AV190" s="13" t="s">
        <v>88</v>
      </c>
      <c r="AW190" s="13" t="s">
        <v>33</v>
      </c>
      <c r="AX190" s="13" t="s">
        <v>86</v>
      </c>
      <c r="AY190" s="237" t="s">
        <v>132</v>
      </c>
    </row>
    <row r="191" spans="1:65" s="2" customFormat="1" ht="21.75" customHeight="1" x14ac:dyDescent="0.2">
      <c r="A191" s="34"/>
      <c r="B191" s="35"/>
      <c r="C191" s="203" t="s">
        <v>8</v>
      </c>
      <c r="D191" s="203" t="s">
        <v>135</v>
      </c>
      <c r="E191" s="204" t="s">
        <v>235</v>
      </c>
      <c r="F191" s="205" t="s">
        <v>236</v>
      </c>
      <c r="G191" s="206" t="s">
        <v>237</v>
      </c>
      <c r="H191" s="207">
        <v>4</v>
      </c>
      <c r="I191" s="208"/>
      <c r="J191" s="209">
        <f>ROUND(I191*H191,2)</f>
        <v>0</v>
      </c>
      <c r="K191" s="205" t="s">
        <v>1</v>
      </c>
      <c r="L191" s="39"/>
      <c r="M191" s="210" t="s">
        <v>1</v>
      </c>
      <c r="N191" s="211" t="s">
        <v>44</v>
      </c>
      <c r="O191" s="71"/>
      <c r="P191" s="212">
        <f>O191*H191</f>
        <v>0</v>
      </c>
      <c r="Q191" s="212">
        <v>9.0699999999999999E-3</v>
      </c>
      <c r="R191" s="212">
        <f>Q191*H191</f>
        <v>3.628E-2</v>
      </c>
      <c r="S191" s="212">
        <v>0</v>
      </c>
      <c r="T191" s="213">
        <f>S191*H191</f>
        <v>0</v>
      </c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R191" s="214" t="s">
        <v>133</v>
      </c>
      <c r="AT191" s="214" t="s">
        <v>135</v>
      </c>
      <c r="AU191" s="214" t="s">
        <v>88</v>
      </c>
      <c r="AY191" s="17" t="s">
        <v>132</v>
      </c>
      <c r="BE191" s="215">
        <f>IF(N191="základní",J191,0)</f>
        <v>0</v>
      </c>
      <c r="BF191" s="215">
        <f>IF(N191="snížená",J191,0)</f>
        <v>0</v>
      </c>
      <c r="BG191" s="215">
        <f>IF(N191="zákl. přenesená",J191,0)</f>
        <v>0</v>
      </c>
      <c r="BH191" s="215">
        <f>IF(N191="sníž. přenesená",J191,0)</f>
        <v>0</v>
      </c>
      <c r="BI191" s="215">
        <f>IF(N191="nulová",J191,0)</f>
        <v>0</v>
      </c>
      <c r="BJ191" s="17" t="s">
        <v>86</v>
      </c>
      <c r="BK191" s="215">
        <f>ROUND(I191*H191,2)</f>
        <v>0</v>
      </c>
      <c r="BL191" s="17" t="s">
        <v>133</v>
      </c>
      <c r="BM191" s="214" t="s">
        <v>238</v>
      </c>
    </row>
    <row r="192" spans="1:65" s="2" customFormat="1" ht="44.25" customHeight="1" x14ac:dyDescent="0.2">
      <c r="A192" s="34"/>
      <c r="B192" s="35"/>
      <c r="C192" s="203" t="s">
        <v>239</v>
      </c>
      <c r="D192" s="203" t="s">
        <v>135</v>
      </c>
      <c r="E192" s="204" t="s">
        <v>240</v>
      </c>
      <c r="F192" s="205" t="s">
        <v>241</v>
      </c>
      <c r="G192" s="206" t="s">
        <v>193</v>
      </c>
      <c r="H192" s="207">
        <v>1</v>
      </c>
      <c r="I192" s="208"/>
      <c r="J192" s="209">
        <f>ROUND(I192*H192,2)</f>
        <v>0</v>
      </c>
      <c r="K192" s="205" t="s">
        <v>1</v>
      </c>
      <c r="L192" s="39"/>
      <c r="M192" s="210" t="s">
        <v>1</v>
      </c>
      <c r="N192" s="211" t="s">
        <v>44</v>
      </c>
      <c r="O192" s="71"/>
      <c r="P192" s="212">
        <f>O192*H192</f>
        <v>0</v>
      </c>
      <c r="Q192" s="212">
        <v>9.0699999999999999E-3</v>
      </c>
      <c r="R192" s="212">
        <f>Q192*H192</f>
        <v>9.0699999999999999E-3</v>
      </c>
      <c r="S192" s="212">
        <v>0</v>
      </c>
      <c r="T192" s="213">
        <f>S192*H192</f>
        <v>0</v>
      </c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R192" s="214" t="s">
        <v>133</v>
      </c>
      <c r="AT192" s="214" t="s">
        <v>135</v>
      </c>
      <c r="AU192" s="214" t="s">
        <v>88</v>
      </c>
      <c r="AY192" s="17" t="s">
        <v>132</v>
      </c>
      <c r="BE192" s="215">
        <f>IF(N192="základní",J192,0)</f>
        <v>0</v>
      </c>
      <c r="BF192" s="215">
        <f>IF(N192="snížená",J192,0)</f>
        <v>0</v>
      </c>
      <c r="BG192" s="215">
        <f>IF(N192="zákl. přenesená",J192,0)</f>
        <v>0</v>
      </c>
      <c r="BH192" s="215">
        <f>IF(N192="sníž. přenesená",J192,0)</f>
        <v>0</v>
      </c>
      <c r="BI192" s="215">
        <f>IF(N192="nulová",J192,0)</f>
        <v>0</v>
      </c>
      <c r="BJ192" s="17" t="s">
        <v>86</v>
      </c>
      <c r="BK192" s="215">
        <f>ROUND(I192*H192,2)</f>
        <v>0</v>
      </c>
      <c r="BL192" s="17" t="s">
        <v>133</v>
      </c>
      <c r="BM192" s="214" t="s">
        <v>242</v>
      </c>
    </row>
    <row r="193" spans="1:65" s="2" customFormat="1" ht="16.5" customHeight="1" x14ac:dyDescent="0.2">
      <c r="A193" s="34"/>
      <c r="B193" s="35"/>
      <c r="C193" s="203" t="s">
        <v>243</v>
      </c>
      <c r="D193" s="203" t="s">
        <v>135</v>
      </c>
      <c r="E193" s="204" t="s">
        <v>244</v>
      </c>
      <c r="F193" s="205" t="s">
        <v>245</v>
      </c>
      <c r="G193" s="206" t="s">
        <v>246</v>
      </c>
      <c r="H193" s="207">
        <v>5</v>
      </c>
      <c r="I193" s="208"/>
      <c r="J193" s="209">
        <f>ROUND(I193*H193,2)</f>
        <v>0</v>
      </c>
      <c r="K193" s="205" t="s">
        <v>1</v>
      </c>
      <c r="L193" s="39"/>
      <c r="M193" s="210" t="s">
        <v>1</v>
      </c>
      <c r="N193" s="211" t="s">
        <v>44</v>
      </c>
      <c r="O193" s="71"/>
      <c r="P193" s="212">
        <f>O193*H193</f>
        <v>0</v>
      </c>
      <c r="Q193" s="212">
        <v>8.0329999999999999E-2</v>
      </c>
      <c r="R193" s="212">
        <f>Q193*H193</f>
        <v>0.40165000000000001</v>
      </c>
      <c r="S193" s="212">
        <v>0</v>
      </c>
      <c r="T193" s="213">
        <f>S193*H193</f>
        <v>0</v>
      </c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R193" s="214" t="s">
        <v>133</v>
      </c>
      <c r="AT193" s="214" t="s">
        <v>135</v>
      </c>
      <c r="AU193" s="214" t="s">
        <v>88</v>
      </c>
      <c r="AY193" s="17" t="s">
        <v>132</v>
      </c>
      <c r="BE193" s="215">
        <f>IF(N193="základní",J193,0)</f>
        <v>0</v>
      </c>
      <c r="BF193" s="215">
        <f>IF(N193="snížená",J193,0)</f>
        <v>0</v>
      </c>
      <c r="BG193" s="215">
        <f>IF(N193="zákl. přenesená",J193,0)</f>
        <v>0</v>
      </c>
      <c r="BH193" s="215">
        <f>IF(N193="sníž. přenesená",J193,0)</f>
        <v>0</v>
      </c>
      <c r="BI193" s="215">
        <f>IF(N193="nulová",J193,0)</f>
        <v>0</v>
      </c>
      <c r="BJ193" s="17" t="s">
        <v>86</v>
      </c>
      <c r="BK193" s="215">
        <f>ROUND(I193*H193,2)</f>
        <v>0</v>
      </c>
      <c r="BL193" s="17" t="s">
        <v>133</v>
      </c>
      <c r="BM193" s="214" t="s">
        <v>247</v>
      </c>
    </row>
    <row r="194" spans="1:65" s="13" customFormat="1" ht="11.25" x14ac:dyDescent="0.2">
      <c r="B194" s="226"/>
      <c r="C194" s="227"/>
      <c r="D194" s="228" t="s">
        <v>147</v>
      </c>
      <c r="E194" s="229" t="s">
        <v>1</v>
      </c>
      <c r="F194" s="230" t="s">
        <v>164</v>
      </c>
      <c r="G194" s="227"/>
      <c r="H194" s="231">
        <v>5</v>
      </c>
      <c r="I194" s="232"/>
      <c r="J194" s="227"/>
      <c r="K194" s="227"/>
      <c r="L194" s="233"/>
      <c r="M194" s="234"/>
      <c r="N194" s="235"/>
      <c r="O194" s="235"/>
      <c r="P194" s="235"/>
      <c r="Q194" s="235"/>
      <c r="R194" s="235"/>
      <c r="S194" s="235"/>
      <c r="T194" s="236"/>
      <c r="AT194" s="237" t="s">
        <v>147</v>
      </c>
      <c r="AU194" s="237" t="s">
        <v>88</v>
      </c>
      <c r="AV194" s="13" t="s">
        <v>88</v>
      </c>
      <c r="AW194" s="13" t="s">
        <v>33</v>
      </c>
      <c r="AX194" s="13" t="s">
        <v>86</v>
      </c>
      <c r="AY194" s="237" t="s">
        <v>132</v>
      </c>
    </row>
    <row r="195" spans="1:65" s="12" customFormat="1" ht="22.9" customHeight="1" x14ac:dyDescent="0.2">
      <c r="B195" s="187"/>
      <c r="C195" s="188"/>
      <c r="D195" s="189" t="s">
        <v>78</v>
      </c>
      <c r="E195" s="201" t="s">
        <v>248</v>
      </c>
      <c r="F195" s="201" t="s">
        <v>249</v>
      </c>
      <c r="G195" s="188"/>
      <c r="H195" s="188"/>
      <c r="I195" s="191"/>
      <c r="J195" s="202">
        <f>BK195</f>
        <v>0</v>
      </c>
      <c r="K195" s="188"/>
      <c r="L195" s="193"/>
      <c r="M195" s="194"/>
      <c r="N195" s="195"/>
      <c r="O195" s="195"/>
      <c r="P195" s="196">
        <f>SUM(P196:P203)</f>
        <v>0</v>
      </c>
      <c r="Q195" s="195"/>
      <c r="R195" s="196">
        <f>SUM(R196:R203)</f>
        <v>0</v>
      </c>
      <c r="S195" s="195"/>
      <c r="T195" s="197">
        <f>SUM(T196:T203)</f>
        <v>0</v>
      </c>
      <c r="AR195" s="198" t="s">
        <v>86</v>
      </c>
      <c r="AT195" s="199" t="s">
        <v>78</v>
      </c>
      <c r="AU195" s="199" t="s">
        <v>86</v>
      </c>
      <c r="AY195" s="198" t="s">
        <v>132</v>
      </c>
      <c r="BK195" s="200">
        <f>SUM(BK196:BK203)</f>
        <v>0</v>
      </c>
    </row>
    <row r="196" spans="1:65" s="2" customFormat="1" ht="33" customHeight="1" x14ac:dyDescent="0.2">
      <c r="A196" s="34"/>
      <c r="B196" s="35"/>
      <c r="C196" s="203" t="s">
        <v>250</v>
      </c>
      <c r="D196" s="203" t="s">
        <v>135</v>
      </c>
      <c r="E196" s="204" t="s">
        <v>251</v>
      </c>
      <c r="F196" s="205" t="s">
        <v>252</v>
      </c>
      <c r="G196" s="206" t="s">
        <v>144</v>
      </c>
      <c r="H196" s="207">
        <v>56.594000000000001</v>
      </c>
      <c r="I196" s="208"/>
      <c r="J196" s="209">
        <f>ROUND(I196*H196,2)</f>
        <v>0</v>
      </c>
      <c r="K196" s="205" t="s">
        <v>1</v>
      </c>
      <c r="L196" s="39"/>
      <c r="M196" s="210" t="s">
        <v>1</v>
      </c>
      <c r="N196" s="211" t="s">
        <v>44</v>
      </c>
      <c r="O196" s="71"/>
      <c r="P196" s="212">
        <f>O196*H196</f>
        <v>0</v>
      </c>
      <c r="Q196" s="212">
        <v>0</v>
      </c>
      <c r="R196" s="212">
        <f>Q196*H196</f>
        <v>0</v>
      </c>
      <c r="S196" s="212">
        <v>0</v>
      </c>
      <c r="T196" s="213">
        <f>S196*H196</f>
        <v>0</v>
      </c>
      <c r="U196" s="34"/>
      <c r="V196" s="34"/>
      <c r="W196" s="34"/>
      <c r="X196" s="34"/>
      <c r="Y196" s="34"/>
      <c r="Z196" s="34"/>
      <c r="AA196" s="34"/>
      <c r="AB196" s="34"/>
      <c r="AC196" s="34"/>
      <c r="AD196" s="34"/>
      <c r="AE196" s="34"/>
      <c r="AR196" s="214" t="s">
        <v>133</v>
      </c>
      <c r="AT196" s="214" t="s">
        <v>135</v>
      </c>
      <c r="AU196" s="214" t="s">
        <v>88</v>
      </c>
      <c r="AY196" s="17" t="s">
        <v>132</v>
      </c>
      <c r="BE196" s="215">
        <f>IF(N196="základní",J196,0)</f>
        <v>0</v>
      </c>
      <c r="BF196" s="215">
        <f>IF(N196="snížená",J196,0)</f>
        <v>0</v>
      </c>
      <c r="BG196" s="215">
        <f>IF(N196="zákl. přenesená",J196,0)</f>
        <v>0</v>
      </c>
      <c r="BH196" s="215">
        <f>IF(N196="sníž. přenesená",J196,0)</f>
        <v>0</v>
      </c>
      <c r="BI196" s="215">
        <f>IF(N196="nulová",J196,0)</f>
        <v>0</v>
      </c>
      <c r="BJ196" s="17" t="s">
        <v>86</v>
      </c>
      <c r="BK196" s="215">
        <f>ROUND(I196*H196,2)</f>
        <v>0</v>
      </c>
      <c r="BL196" s="17" t="s">
        <v>133</v>
      </c>
      <c r="BM196" s="214" t="s">
        <v>253</v>
      </c>
    </row>
    <row r="197" spans="1:65" s="2" customFormat="1" ht="21.75" customHeight="1" x14ac:dyDescent="0.2">
      <c r="A197" s="34"/>
      <c r="B197" s="35"/>
      <c r="C197" s="203" t="s">
        <v>254</v>
      </c>
      <c r="D197" s="203" t="s">
        <v>135</v>
      </c>
      <c r="E197" s="204" t="s">
        <v>255</v>
      </c>
      <c r="F197" s="205" t="s">
        <v>256</v>
      </c>
      <c r="G197" s="206" t="s">
        <v>193</v>
      </c>
      <c r="H197" s="207">
        <v>1</v>
      </c>
      <c r="I197" s="208"/>
      <c r="J197" s="209">
        <f>ROUND(I197*H197,2)</f>
        <v>0</v>
      </c>
      <c r="K197" s="205" t="s">
        <v>1</v>
      </c>
      <c r="L197" s="39"/>
      <c r="M197" s="210" t="s">
        <v>1</v>
      </c>
      <c r="N197" s="211" t="s">
        <v>44</v>
      </c>
      <c r="O197" s="71"/>
      <c r="P197" s="212">
        <f>O197*H197</f>
        <v>0</v>
      </c>
      <c r="Q197" s="212">
        <v>0</v>
      </c>
      <c r="R197" s="212">
        <f>Q197*H197</f>
        <v>0</v>
      </c>
      <c r="S197" s="212">
        <v>0</v>
      </c>
      <c r="T197" s="213">
        <f>S197*H197</f>
        <v>0</v>
      </c>
      <c r="U197" s="34"/>
      <c r="V197" s="34"/>
      <c r="W197" s="34"/>
      <c r="X197" s="34"/>
      <c r="Y197" s="34"/>
      <c r="Z197" s="34"/>
      <c r="AA197" s="34"/>
      <c r="AB197" s="34"/>
      <c r="AC197" s="34"/>
      <c r="AD197" s="34"/>
      <c r="AE197" s="34"/>
      <c r="AR197" s="214" t="s">
        <v>133</v>
      </c>
      <c r="AT197" s="214" t="s">
        <v>135</v>
      </c>
      <c r="AU197" s="214" t="s">
        <v>88</v>
      </c>
      <c r="AY197" s="17" t="s">
        <v>132</v>
      </c>
      <c r="BE197" s="215">
        <f>IF(N197="základní",J197,0)</f>
        <v>0</v>
      </c>
      <c r="BF197" s="215">
        <f>IF(N197="snížená",J197,0)</f>
        <v>0</v>
      </c>
      <c r="BG197" s="215">
        <f>IF(N197="zákl. přenesená",J197,0)</f>
        <v>0</v>
      </c>
      <c r="BH197" s="215">
        <f>IF(N197="sníž. přenesená",J197,0)</f>
        <v>0</v>
      </c>
      <c r="BI197" s="215">
        <f>IF(N197="nulová",J197,0)</f>
        <v>0</v>
      </c>
      <c r="BJ197" s="17" t="s">
        <v>86</v>
      </c>
      <c r="BK197" s="215">
        <f>ROUND(I197*H197,2)</f>
        <v>0</v>
      </c>
      <c r="BL197" s="17" t="s">
        <v>133</v>
      </c>
      <c r="BM197" s="214" t="s">
        <v>257</v>
      </c>
    </row>
    <row r="198" spans="1:65" s="14" customFormat="1" ht="11.25" x14ac:dyDescent="0.2">
      <c r="B198" s="238"/>
      <c r="C198" s="239"/>
      <c r="D198" s="228" t="s">
        <v>147</v>
      </c>
      <c r="E198" s="240" t="s">
        <v>1</v>
      </c>
      <c r="F198" s="241" t="s">
        <v>195</v>
      </c>
      <c r="G198" s="239"/>
      <c r="H198" s="240" t="s">
        <v>1</v>
      </c>
      <c r="I198" s="242"/>
      <c r="J198" s="239"/>
      <c r="K198" s="239"/>
      <c r="L198" s="243"/>
      <c r="M198" s="244"/>
      <c r="N198" s="245"/>
      <c r="O198" s="245"/>
      <c r="P198" s="245"/>
      <c r="Q198" s="245"/>
      <c r="R198" s="245"/>
      <c r="S198" s="245"/>
      <c r="T198" s="246"/>
      <c r="AT198" s="247" t="s">
        <v>147</v>
      </c>
      <c r="AU198" s="247" t="s">
        <v>88</v>
      </c>
      <c r="AV198" s="14" t="s">
        <v>86</v>
      </c>
      <c r="AW198" s="14" t="s">
        <v>33</v>
      </c>
      <c r="AX198" s="14" t="s">
        <v>79</v>
      </c>
      <c r="AY198" s="247" t="s">
        <v>132</v>
      </c>
    </row>
    <row r="199" spans="1:65" s="14" customFormat="1" ht="22.5" x14ac:dyDescent="0.2">
      <c r="B199" s="238"/>
      <c r="C199" s="239"/>
      <c r="D199" s="228" t="s">
        <v>147</v>
      </c>
      <c r="E199" s="240" t="s">
        <v>1</v>
      </c>
      <c r="F199" s="241" t="s">
        <v>196</v>
      </c>
      <c r="G199" s="239"/>
      <c r="H199" s="240" t="s">
        <v>1</v>
      </c>
      <c r="I199" s="242"/>
      <c r="J199" s="239"/>
      <c r="K199" s="239"/>
      <c r="L199" s="243"/>
      <c r="M199" s="244"/>
      <c r="N199" s="245"/>
      <c r="O199" s="245"/>
      <c r="P199" s="245"/>
      <c r="Q199" s="245"/>
      <c r="R199" s="245"/>
      <c r="S199" s="245"/>
      <c r="T199" s="246"/>
      <c r="AT199" s="247" t="s">
        <v>147</v>
      </c>
      <c r="AU199" s="247" t="s">
        <v>88</v>
      </c>
      <c r="AV199" s="14" t="s">
        <v>86</v>
      </c>
      <c r="AW199" s="14" t="s">
        <v>33</v>
      </c>
      <c r="AX199" s="14" t="s">
        <v>79</v>
      </c>
      <c r="AY199" s="247" t="s">
        <v>132</v>
      </c>
    </row>
    <row r="200" spans="1:65" s="14" customFormat="1" ht="11.25" x14ac:dyDescent="0.2">
      <c r="B200" s="238"/>
      <c r="C200" s="239"/>
      <c r="D200" s="228" t="s">
        <v>147</v>
      </c>
      <c r="E200" s="240" t="s">
        <v>1</v>
      </c>
      <c r="F200" s="241" t="s">
        <v>258</v>
      </c>
      <c r="G200" s="239"/>
      <c r="H200" s="240" t="s">
        <v>1</v>
      </c>
      <c r="I200" s="242"/>
      <c r="J200" s="239"/>
      <c r="K200" s="239"/>
      <c r="L200" s="243"/>
      <c r="M200" s="244"/>
      <c r="N200" s="245"/>
      <c r="O200" s="245"/>
      <c r="P200" s="245"/>
      <c r="Q200" s="245"/>
      <c r="R200" s="245"/>
      <c r="S200" s="245"/>
      <c r="T200" s="246"/>
      <c r="AT200" s="247" t="s">
        <v>147</v>
      </c>
      <c r="AU200" s="247" t="s">
        <v>88</v>
      </c>
      <c r="AV200" s="14" t="s">
        <v>86</v>
      </c>
      <c r="AW200" s="14" t="s">
        <v>33</v>
      </c>
      <c r="AX200" s="14" t="s">
        <v>79</v>
      </c>
      <c r="AY200" s="247" t="s">
        <v>132</v>
      </c>
    </row>
    <row r="201" spans="1:65" s="13" customFormat="1" ht="11.25" x14ac:dyDescent="0.2">
      <c r="B201" s="226"/>
      <c r="C201" s="227"/>
      <c r="D201" s="228" t="s">
        <v>147</v>
      </c>
      <c r="E201" s="229" t="s">
        <v>1</v>
      </c>
      <c r="F201" s="230" t="s">
        <v>259</v>
      </c>
      <c r="G201" s="227"/>
      <c r="H201" s="231">
        <v>185.548</v>
      </c>
      <c r="I201" s="232"/>
      <c r="J201" s="227"/>
      <c r="K201" s="227"/>
      <c r="L201" s="233"/>
      <c r="M201" s="234"/>
      <c r="N201" s="235"/>
      <c r="O201" s="235"/>
      <c r="P201" s="235"/>
      <c r="Q201" s="235"/>
      <c r="R201" s="235"/>
      <c r="S201" s="235"/>
      <c r="T201" s="236"/>
      <c r="AT201" s="237" t="s">
        <v>147</v>
      </c>
      <c r="AU201" s="237" t="s">
        <v>88</v>
      </c>
      <c r="AV201" s="13" t="s">
        <v>88</v>
      </c>
      <c r="AW201" s="13" t="s">
        <v>33</v>
      </c>
      <c r="AX201" s="13" t="s">
        <v>79</v>
      </c>
      <c r="AY201" s="237" t="s">
        <v>132</v>
      </c>
    </row>
    <row r="202" spans="1:65" s="14" customFormat="1" ht="11.25" x14ac:dyDescent="0.2">
      <c r="B202" s="238"/>
      <c r="C202" s="239"/>
      <c r="D202" s="228" t="s">
        <v>147</v>
      </c>
      <c r="E202" s="240" t="s">
        <v>1</v>
      </c>
      <c r="F202" s="241" t="s">
        <v>193</v>
      </c>
      <c r="G202" s="239"/>
      <c r="H202" s="240" t="s">
        <v>1</v>
      </c>
      <c r="I202" s="242"/>
      <c r="J202" s="239"/>
      <c r="K202" s="239"/>
      <c r="L202" s="243"/>
      <c r="M202" s="244"/>
      <c r="N202" s="245"/>
      <c r="O202" s="245"/>
      <c r="P202" s="245"/>
      <c r="Q202" s="245"/>
      <c r="R202" s="245"/>
      <c r="S202" s="245"/>
      <c r="T202" s="246"/>
      <c r="AT202" s="247" t="s">
        <v>147</v>
      </c>
      <c r="AU202" s="247" t="s">
        <v>88</v>
      </c>
      <c r="AV202" s="14" t="s">
        <v>86</v>
      </c>
      <c r="AW202" s="14" t="s">
        <v>33</v>
      </c>
      <c r="AX202" s="14" t="s">
        <v>79</v>
      </c>
      <c r="AY202" s="247" t="s">
        <v>132</v>
      </c>
    </row>
    <row r="203" spans="1:65" s="13" customFormat="1" ht="11.25" x14ac:dyDescent="0.2">
      <c r="B203" s="226"/>
      <c r="C203" s="227"/>
      <c r="D203" s="228" t="s">
        <v>147</v>
      </c>
      <c r="E203" s="229" t="s">
        <v>1</v>
      </c>
      <c r="F203" s="230" t="s">
        <v>86</v>
      </c>
      <c r="G203" s="227"/>
      <c r="H203" s="231">
        <v>1</v>
      </c>
      <c r="I203" s="232"/>
      <c r="J203" s="227"/>
      <c r="K203" s="227"/>
      <c r="L203" s="233"/>
      <c r="M203" s="234"/>
      <c r="N203" s="235"/>
      <c r="O203" s="235"/>
      <c r="P203" s="235"/>
      <c r="Q203" s="235"/>
      <c r="R203" s="235"/>
      <c r="S203" s="235"/>
      <c r="T203" s="236"/>
      <c r="AT203" s="237" t="s">
        <v>147</v>
      </c>
      <c r="AU203" s="237" t="s">
        <v>88</v>
      </c>
      <c r="AV203" s="13" t="s">
        <v>88</v>
      </c>
      <c r="AW203" s="13" t="s">
        <v>33</v>
      </c>
      <c r="AX203" s="13" t="s">
        <v>86</v>
      </c>
      <c r="AY203" s="237" t="s">
        <v>132</v>
      </c>
    </row>
    <row r="204" spans="1:65" s="12" customFormat="1" ht="22.9" customHeight="1" x14ac:dyDescent="0.2">
      <c r="B204" s="187"/>
      <c r="C204" s="188"/>
      <c r="D204" s="189" t="s">
        <v>78</v>
      </c>
      <c r="E204" s="201" t="s">
        <v>260</v>
      </c>
      <c r="F204" s="201" t="s">
        <v>261</v>
      </c>
      <c r="G204" s="188"/>
      <c r="H204" s="188"/>
      <c r="I204" s="191"/>
      <c r="J204" s="202">
        <f>BK204</f>
        <v>0</v>
      </c>
      <c r="K204" s="188"/>
      <c r="L204" s="193"/>
      <c r="M204" s="194"/>
      <c r="N204" s="195"/>
      <c r="O204" s="195"/>
      <c r="P204" s="196">
        <f>SUM(P205:P206)</f>
        <v>0</v>
      </c>
      <c r="Q204" s="195"/>
      <c r="R204" s="196">
        <f>SUM(R205:R206)</f>
        <v>0</v>
      </c>
      <c r="S204" s="195"/>
      <c r="T204" s="197">
        <f>SUM(T205:T206)</f>
        <v>0</v>
      </c>
      <c r="AR204" s="198" t="s">
        <v>86</v>
      </c>
      <c r="AT204" s="199" t="s">
        <v>78</v>
      </c>
      <c r="AU204" s="199" t="s">
        <v>86</v>
      </c>
      <c r="AY204" s="198" t="s">
        <v>132</v>
      </c>
      <c r="BK204" s="200">
        <f>SUM(BK205:BK206)</f>
        <v>0</v>
      </c>
    </row>
    <row r="205" spans="1:65" s="2" customFormat="1" ht="16.5" customHeight="1" x14ac:dyDescent="0.2">
      <c r="A205" s="34"/>
      <c r="B205" s="35"/>
      <c r="C205" s="203" t="s">
        <v>262</v>
      </c>
      <c r="D205" s="203" t="s">
        <v>135</v>
      </c>
      <c r="E205" s="204" t="s">
        <v>263</v>
      </c>
      <c r="F205" s="205" t="s">
        <v>264</v>
      </c>
      <c r="G205" s="206" t="s">
        <v>144</v>
      </c>
      <c r="H205" s="207">
        <v>22.609000000000002</v>
      </c>
      <c r="I205" s="208"/>
      <c r="J205" s="209">
        <f>ROUND(I205*H205,2)</f>
        <v>0</v>
      </c>
      <c r="K205" s="205" t="s">
        <v>139</v>
      </c>
      <c r="L205" s="39"/>
      <c r="M205" s="210" t="s">
        <v>1</v>
      </c>
      <c r="N205" s="211" t="s">
        <v>44</v>
      </c>
      <c r="O205" s="71"/>
      <c r="P205" s="212">
        <f>O205*H205</f>
        <v>0</v>
      </c>
      <c r="Q205" s="212">
        <v>0</v>
      </c>
      <c r="R205" s="212">
        <f>Q205*H205</f>
        <v>0</v>
      </c>
      <c r="S205" s="212">
        <v>0</v>
      </c>
      <c r="T205" s="213">
        <f>S205*H205</f>
        <v>0</v>
      </c>
      <c r="U205" s="34"/>
      <c r="V205" s="34"/>
      <c r="W205" s="34"/>
      <c r="X205" s="34"/>
      <c r="Y205" s="34"/>
      <c r="Z205" s="34"/>
      <c r="AA205" s="34"/>
      <c r="AB205" s="34"/>
      <c r="AC205" s="34"/>
      <c r="AD205" s="34"/>
      <c r="AE205" s="34"/>
      <c r="AR205" s="214" t="s">
        <v>133</v>
      </c>
      <c r="AT205" s="214" t="s">
        <v>135</v>
      </c>
      <c r="AU205" s="214" t="s">
        <v>88</v>
      </c>
      <c r="AY205" s="17" t="s">
        <v>132</v>
      </c>
      <c r="BE205" s="215">
        <f>IF(N205="základní",J205,0)</f>
        <v>0</v>
      </c>
      <c r="BF205" s="215">
        <f>IF(N205="snížená",J205,0)</f>
        <v>0</v>
      </c>
      <c r="BG205" s="215">
        <f>IF(N205="zákl. přenesená",J205,0)</f>
        <v>0</v>
      </c>
      <c r="BH205" s="215">
        <f>IF(N205="sníž. přenesená",J205,0)</f>
        <v>0</v>
      </c>
      <c r="BI205" s="215">
        <f>IF(N205="nulová",J205,0)</f>
        <v>0</v>
      </c>
      <c r="BJ205" s="17" t="s">
        <v>86</v>
      </c>
      <c r="BK205" s="215">
        <f>ROUND(I205*H205,2)</f>
        <v>0</v>
      </c>
      <c r="BL205" s="17" t="s">
        <v>133</v>
      </c>
      <c r="BM205" s="214" t="s">
        <v>265</v>
      </c>
    </row>
    <row r="206" spans="1:65" s="2" customFormat="1" ht="21.75" customHeight="1" x14ac:dyDescent="0.2">
      <c r="A206" s="34"/>
      <c r="B206" s="35"/>
      <c r="C206" s="203" t="s">
        <v>7</v>
      </c>
      <c r="D206" s="203" t="s">
        <v>135</v>
      </c>
      <c r="E206" s="204" t="s">
        <v>266</v>
      </c>
      <c r="F206" s="205" t="s">
        <v>267</v>
      </c>
      <c r="G206" s="206" t="s">
        <v>144</v>
      </c>
      <c r="H206" s="207">
        <v>22.609000000000002</v>
      </c>
      <c r="I206" s="208"/>
      <c r="J206" s="209">
        <f>ROUND(I206*H206,2)</f>
        <v>0</v>
      </c>
      <c r="K206" s="205" t="s">
        <v>139</v>
      </c>
      <c r="L206" s="39"/>
      <c r="M206" s="210" t="s">
        <v>1</v>
      </c>
      <c r="N206" s="211" t="s">
        <v>44</v>
      </c>
      <c r="O206" s="71"/>
      <c r="P206" s="212">
        <f>O206*H206</f>
        <v>0</v>
      </c>
      <c r="Q206" s="212">
        <v>0</v>
      </c>
      <c r="R206" s="212">
        <f>Q206*H206</f>
        <v>0</v>
      </c>
      <c r="S206" s="212">
        <v>0</v>
      </c>
      <c r="T206" s="213">
        <f>S206*H206</f>
        <v>0</v>
      </c>
      <c r="U206" s="34"/>
      <c r="V206" s="34"/>
      <c r="W206" s="34"/>
      <c r="X206" s="34"/>
      <c r="Y206" s="34"/>
      <c r="Z206" s="34"/>
      <c r="AA206" s="34"/>
      <c r="AB206" s="34"/>
      <c r="AC206" s="34"/>
      <c r="AD206" s="34"/>
      <c r="AE206" s="34"/>
      <c r="AR206" s="214" t="s">
        <v>133</v>
      </c>
      <c r="AT206" s="214" t="s">
        <v>135</v>
      </c>
      <c r="AU206" s="214" t="s">
        <v>88</v>
      </c>
      <c r="AY206" s="17" t="s">
        <v>132</v>
      </c>
      <c r="BE206" s="215">
        <f>IF(N206="základní",J206,0)</f>
        <v>0</v>
      </c>
      <c r="BF206" s="215">
        <f>IF(N206="snížená",J206,0)</f>
        <v>0</v>
      </c>
      <c r="BG206" s="215">
        <f>IF(N206="zákl. přenesená",J206,0)</f>
        <v>0</v>
      </c>
      <c r="BH206" s="215">
        <f>IF(N206="sníž. přenesená",J206,0)</f>
        <v>0</v>
      </c>
      <c r="BI206" s="215">
        <f>IF(N206="nulová",J206,0)</f>
        <v>0</v>
      </c>
      <c r="BJ206" s="17" t="s">
        <v>86</v>
      </c>
      <c r="BK206" s="215">
        <f>ROUND(I206*H206,2)</f>
        <v>0</v>
      </c>
      <c r="BL206" s="17" t="s">
        <v>133</v>
      </c>
      <c r="BM206" s="214" t="s">
        <v>268</v>
      </c>
    </row>
    <row r="207" spans="1:65" s="12" customFormat="1" ht="25.9" customHeight="1" x14ac:dyDescent="0.2">
      <c r="B207" s="187"/>
      <c r="C207" s="188"/>
      <c r="D207" s="189" t="s">
        <v>78</v>
      </c>
      <c r="E207" s="190" t="s">
        <v>269</v>
      </c>
      <c r="F207" s="190" t="s">
        <v>270</v>
      </c>
      <c r="G207" s="188"/>
      <c r="H207" s="188"/>
      <c r="I207" s="191"/>
      <c r="J207" s="192">
        <f>BK207</f>
        <v>0</v>
      </c>
      <c r="K207" s="188"/>
      <c r="L207" s="193"/>
      <c r="M207" s="194"/>
      <c r="N207" s="195"/>
      <c r="O207" s="195"/>
      <c r="P207" s="196">
        <f>P208+P210+P269+P285+P313+P342+P354</f>
        <v>0</v>
      </c>
      <c r="Q207" s="195"/>
      <c r="R207" s="196">
        <f>R208+R210+R269+R285+R313+R342+R354</f>
        <v>39.851459320000004</v>
      </c>
      <c r="S207" s="195"/>
      <c r="T207" s="197">
        <f>T208+T210+T269+T285+T313+T342+T354</f>
        <v>45.911306999999994</v>
      </c>
      <c r="AR207" s="198" t="s">
        <v>88</v>
      </c>
      <c r="AT207" s="199" t="s">
        <v>78</v>
      </c>
      <c r="AU207" s="199" t="s">
        <v>79</v>
      </c>
      <c r="AY207" s="198" t="s">
        <v>132</v>
      </c>
      <c r="BK207" s="200">
        <f>BK208+BK210+BK269+BK285+BK313+BK342+BK354</f>
        <v>0</v>
      </c>
    </row>
    <row r="208" spans="1:65" s="12" customFormat="1" ht="22.9" customHeight="1" x14ac:dyDescent="0.2">
      <c r="B208" s="187"/>
      <c r="C208" s="188"/>
      <c r="D208" s="189" t="s">
        <v>78</v>
      </c>
      <c r="E208" s="201" t="s">
        <v>271</v>
      </c>
      <c r="F208" s="201" t="s">
        <v>272</v>
      </c>
      <c r="G208" s="188"/>
      <c r="H208" s="188"/>
      <c r="I208" s="191"/>
      <c r="J208" s="202">
        <f>BK208</f>
        <v>0</v>
      </c>
      <c r="K208" s="188"/>
      <c r="L208" s="193"/>
      <c r="M208" s="194"/>
      <c r="N208" s="195"/>
      <c r="O208" s="195"/>
      <c r="P208" s="196">
        <f>P209</f>
        <v>0</v>
      </c>
      <c r="Q208" s="195"/>
      <c r="R208" s="196">
        <f>R209</f>
        <v>0</v>
      </c>
      <c r="S208" s="195"/>
      <c r="T208" s="197">
        <f>T209</f>
        <v>0</v>
      </c>
      <c r="AR208" s="198" t="s">
        <v>88</v>
      </c>
      <c r="AT208" s="199" t="s">
        <v>78</v>
      </c>
      <c r="AU208" s="199" t="s">
        <v>86</v>
      </c>
      <c r="AY208" s="198" t="s">
        <v>132</v>
      </c>
      <c r="BK208" s="200">
        <f>BK209</f>
        <v>0</v>
      </c>
    </row>
    <row r="209" spans="1:65" s="2" customFormat="1" ht="16.5" customHeight="1" x14ac:dyDescent="0.2">
      <c r="A209" s="34"/>
      <c r="B209" s="35"/>
      <c r="C209" s="203" t="s">
        <v>273</v>
      </c>
      <c r="D209" s="203" t="s">
        <v>135</v>
      </c>
      <c r="E209" s="204" t="s">
        <v>274</v>
      </c>
      <c r="F209" s="205" t="s">
        <v>275</v>
      </c>
      <c r="G209" s="206" t="s">
        <v>237</v>
      </c>
      <c r="H209" s="207">
        <v>5</v>
      </c>
      <c r="I209" s="208"/>
      <c r="J209" s="209">
        <f>ROUND(I209*H209,2)</f>
        <v>0</v>
      </c>
      <c r="K209" s="205" t="s">
        <v>1</v>
      </c>
      <c r="L209" s="39"/>
      <c r="M209" s="210" t="s">
        <v>1</v>
      </c>
      <c r="N209" s="211" t="s">
        <v>44</v>
      </c>
      <c r="O209" s="71"/>
      <c r="P209" s="212">
        <f>O209*H209</f>
        <v>0</v>
      </c>
      <c r="Q209" s="212">
        <v>0</v>
      </c>
      <c r="R209" s="212">
        <f>Q209*H209</f>
        <v>0</v>
      </c>
      <c r="S209" s="212">
        <v>0</v>
      </c>
      <c r="T209" s="213">
        <f>S209*H209</f>
        <v>0</v>
      </c>
      <c r="U209" s="34"/>
      <c r="V209" s="34"/>
      <c r="W209" s="34"/>
      <c r="X209" s="34"/>
      <c r="Y209" s="34"/>
      <c r="Z209" s="34"/>
      <c r="AA209" s="34"/>
      <c r="AB209" s="34"/>
      <c r="AC209" s="34"/>
      <c r="AD209" s="34"/>
      <c r="AE209" s="34"/>
      <c r="AR209" s="214" t="s">
        <v>239</v>
      </c>
      <c r="AT209" s="214" t="s">
        <v>135</v>
      </c>
      <c r="AU209" s="214" t="s">
        <v>88</v>
      </c>
      <c r="AY209" s="17" t="s">
        <v>132</v>
      </c>
      <c r="BE209" s="215">
        <f>IF(N209="základní",J209,0)</f>
        <v>0</v>
      </c>
      <c r="BF209" s="215">
        <f>IF(N209="snížená",J209,0)</f>
        <v>0</v>
      </c>
      <c r="BG209" s="215">
        <f>IF(N209="zákl. přenesená",J209,0)</f>
        <v>0</v>
      </c>
      <c r="BH209" s="215">
        <f>IF(N209="sníž. přenesená",J209,0)</f>
        <v>0</v>
      </c>
      <c r="BI209" s="215">
        <f>IF(N209="nulová",J209,0)</f>
        <v>0</v>
      </c>
      <c r="BJ209" s="17" t="s">
        <v>86</v>
      </c>
      <c r="BK209" s="215">
        <f>ROUND(I209*H209,2)</f>
        <v>0</v>
      </c>
      <c r="BL209" s="17" t="s">
        <v>239</v>
      </c>
      <c r="BM209" s="214" t="s">
        <v>276</v>
      </c>
    </row>
    <row r="210" spans="1:65" s="12" customFormat="1" ht="22.9" customHeight="1" x14ac:dyDescent="0.2">
      <c r="B210" s="187"/>
      <c r="C210" s="188"/>
      <c r="D210" s="189" t="s">
        <v>78</v>
      </c>
      <c r="E210" s="201" t="s">
        <v>277</v>
      </c>
      <c r="F210" s="201" t="s">
        <v>278</v>
      </c>
      <c r="G210" s="188"/>
      <c r="H210" s="188"/>
      <c r="I210" s="191"/>
      <c r="J210" s="202">
        <f>BK210</f>
        <v>0</v>
      </c>
      <c r="K210" s="188"/>
      <c r="L210" s="193"/>
      <c r="M210" s="194"/>
      <c r="N210" s="195"/>
      <c r="O210" s="195"/>
      <c r="P210" s="196">
        <f>SUM(P211:P268)</f>
        <v>0</v>
      </c>
      <c r="Q210" s="195"/>
      <c r="R210" s="196">
        <f>SUM(R211:R268)</f>
        <v>29.048636739999999</v>
      </c>
      <c r="S210" s="195"/>
      <c r="T210" s="197">
        <f>SUM(T211:T268)</f>
        <v>24.455204999999999</v>
      </c>
      <c r="AR210" s="198" t="s">
        <v>88</v>
      </c>
      <c r="AT210" s="199" t="s">
        <v>78</v>
      </c>
      <c r="AU210" s="199" t="s">
        <v>86</v>
      </c>
      <c r="AY210" s="198" t="s">
        <v>132</v>
      </c>
      <c r="BK210" s="200">
        <f>SUM(BK211:BK268)</f>
        <v>0</v>
      </c>
    </row>
    <row r="211" spans="1:65" s="2" customFormat="1" ht="21.75" customHeight="1" x14ac:dyDescent="0.2">
      <c r="A211" s="34"/>
      <c r="B211" s="35"/>
      <c r="C211" s="203" t="s">
        <v>279</v>
      </c>
      <c r="D211" s="203" t="s">
        <v>135</v>
      </c>
      <c r="E211" s="204" t="s">
        <v>280</v>
      </c>
      <c r="F211" s="205" t="s">
        <v>281</v>
      </c>
      <c r="G211" s="206" t="s">
        <v>154</v>
      </c>
      <c r="H211" s="207">
        <v>178.2</v>
      </c>
      <c r="I211" s="208"/>
      <c r="J211" s="209">
        <f>ROUND(I211*H211,2)</f>
        <v>0</v>
      </c>
      <c r="K211" s="205" t="s">
        <v>139</v>
      </c>
      <c r="L211" s="39"/>
      <c r="M211" s="210" t="s">
        <v>1</v>
      </c>
      <c r="N211" s="211" t="s">
        <v>44</v>
      </c>
      <c r="O211" s="71"/>
      <c r="P211" s="212">
        <f>O211*H211</f>
        <v>0</v>
      </c>
      <c r="Q211" s="212">
        <v>0</v>
      </c>
      <c r="R211" s="212">
        <f>Q211*H211</f>
        <v>0</v>
      </c>
      <c r="S211" s="212">
        <v>0</v>
      </c>
      <c r="T211" s="213">
        <f>S211*H211</f>
        <v>0</v>
      </c>
      <c r="U211" s="34"/>
      <c r="V211" s="34"/>
      <c r="W211" s="34"/>
      <c r="X211" s="34"/>
      <c r="Y211" s="34"/>
      <c r="Z211" s="34"/>
      <c r="AA211" s="34"/>
      <c r="AB211" s="34"/>
      <c r="AC211" s="34"/>
      <c r="AD211" s="34"/>
      <c r="AE211" s="34"/>
      <c r="AR211" s="214" t="s">
        <v>239</v>
      </c>
      <c r="AT211" s="214" t="s">
        <v>135</v>
      </c>
      <c r="AU211" s="214" t="s">
        <v>88</v>
      </c>
      <c r="AY211" s="17" t="s">
        <v>132</v>
      </c>
      <c r="BE211" s="215">
        <f>IF(N211="základní",J211,0)</f>
        <v>0</v>
      </c>
      <c r="BF211" s="215">
        <f>IF(N211="snížená",J211,0)</f>
        <v>0</v>
      </c>
      <c r="BG211" s="215">
        <f>IF(N211="zákl. přenesená",J211,0)</f>
        <v>0</v>
      </c>
      <c r="BH211" s="215">
        <f>IF(N211="sníž. přenesená",J211,0)</f>
        <v>0</v>
      </c>
      <c r="BI211" s="215">
        <f>IF(N211="nulová",J211,0)</f>
        <v>0</v>
      </c>
      <c r="BJ211" s="17" t="s">
        <v>86</v>
      </c>
      <c r="BK211" s="215">
        <f>ROUND(I211*H211,2)</f>
        <v>0</v>
      </c>
      <c r="BL211" s="17" t="s">
        <v>239</v>
      </c>
      <c r="BM211" s="214" t="s">
        <v>282</v>
      </c>
    </row>
    <row r="212" spans="1:65" s="13" customFormat="1" ht="11.25" x14ac:dyDescent="0.2">
      <c r="B212" s="226"/>
      <c r="C212" s="227"/>
      <c r="D212" s="228" t="s">
        <v>147</v>
      </c>
      <c r="E212" s="229" t="s">
        <v>1</v>
      </c>
      <c r="F212" s="230" t="s">
        <v>283</v>
      </c>
      <c r="G212" s="227"/>
      <c r="H212" s="231">
        <v>178.2</v>
      </c>
      <c r="I212" s="232"/>
      <c r="J212" s="227"/>
      <c r="K212" s="227"/>
      <c r="L212" s="233"/>
      <c r="M212" s="234"/>
      <c r="N212" s="235"/>
      <c r="O212" s="235"/>
      <c r="P212" s="235"/>
      <c r="Q212" s="235"/>
      <c r="R212" s="235"/>
      <c r="S212" s="235"/>
      <c r="T212" s="236"/>
      <c r="AT212" s="237" t="s">
        <v>147</v>
      </c>
      <c r="AU212" s="237" t="s">
        <v>88</v>
      </c>
      <c r="AV212" s="13" t="s">
        <v>88</v>
      </c>
      <c r="AW212" s="13" t="s">
        <v>33</v>
      </c>
      <c r="AX212" s="13" t="s">
        <v>86</v>
      </c>
      <c r="AY212" s="237" t="s">
        <v>132</v>
      </c>
    </row>
    <row r="213" spans="1:65" s="2" customFormat="1" ht="16.5" customHeight="1" x14ac:dyDescent="0.2">
      <c r="A213" s="34"/>
      <c r="B213" s="35"/>
      <c r="C213" s="203" t="s">
        <v>284</v>
      </c>
      <c r="D213" s="203" t="s">
        <v>135</v>
      </c>
      <c r="E213" s="204" t="s">
        <v>285</v>
      </c>
      <c r="F213" s="205" t="s">
        <v>286</v>
      </c>
      <c r="G213" s="206" t="s">
        <v>154</v>
      </c>
      <c r="H213" s="207">
        <v>547.20000000000005</v>
      </c>
      <c r="I213" s="208"/>
      <c r="J213" s="209">
        <f>ROUND(I213*H213,2)</f>
        <v>0</v>
      </c>
      <c r="K213" s="205" t="s">
        <v>139</v>
      </c>
      <c r="L213" s="39"/>
      <c r="M213" s="210" t="s">
        <v>1</v>
      </c>
      <c r="N213" s="211" t="s">
        <v>44</v>
      </c>
      <c r="O213" s="71"/>
      <c r="P213" s="212">
        <f>O213*H213</f>
        <v>0</v>
      </c>
      <c r="Q213" s="212">
        <v>0</v>
      </c>
      <c r="R213" s="212">
        <f>Q213*H213</f>
        <v>0</v>
      </c>
      <c r="S213" s="212">
        <v>0</v>
      </c>
      <c r="T213" s="213">
        <f>S213*H213</f>
        <v>0</v>
      </c>
      <c r="U213" s="34"/>
      <c r="V213" s="34"/>
      <c r="W213" s="34"/>
      <c r="X213" s="34"/>
      <c r="Y213" s="34"/>
      <c r="Z213" s="34"/>
      <c r="AA213" s="34"/>
      <c r="AB213" s="34"/>
      <c r="AC213" s="34"/>
      <c r="AD213" s="34"/>
      <c r="AE213" s="34"/>
      <c r="AR213" s="214" t="s">
        <v>239</v>
      </c>
      <c r="AT213" s="214" t="s">
        <v>135</v>
      </c>
      <c r="AU213" s="214" t="s">
        <v>88</v>
      </c>
      <c r="AY213" s="17" t="s">
        <v>132</v>
      </c>
      <c r="BE213" s="215">
        <f>IF(N213="základní",J213,0)</f>
        <v>0</v>
      </c>
      <c r="BF213" s="215">
        <f>IF(N213="snížená",J213,0)</f>
        <v>0</v>
      </c>
      <c r="BG213" s="215">
        <f>IF(N213="zákl. přenesená",J213,0)</f>
        <v>0</v>
      </c>
      <c r="BH213" s="215">
        <f>IF(N213="sníž. přenesená",J213,0)</f>
        <v>0</v>
      </c>
      <c r="BI213" s="215">
        <f>IF(N213="nulová",J213,0)</f>
        <v>0</v>
      </c>
      <c r="BJ213" s="17" t="s">
        <v>86</v>
      </c>
      <c r="BK213" s="215">
        <f>ROUND(I213*H213,2)</f>
        <v>0</v>
      </c>
      <c r="BL213" s="17" t="s">
        <v>239</v>
      </c>
      <c r="BM213" s="214" t="s">
        <v>287</v>
      </c>
    </row>
    <row r="214" spans="1:65" s="13" customFormat="1" ht="11.25" x14ac:dyDescent="0.2">
      <c r="B214" s="226"/>
      <c r="C214" s="227"/>
      <c r="D214" s="228" t="s">
        <v>147</v>
      </c>
      <c r="E214" s="229" t="s">
        <v>1</v>
      </c>
      <c r="F214" s="230" t="s">
        <v>288</v>
      </c>
      <c r="G214" s="227"/>
      <c r="H214" s="231">
        <v>502.8</v>
      </c>
      <c r="I214" s="232"/>
      <c r="J214" s="227"/>
      <c r="K214" s="227"/>
      <c r="L214" s="233"/>
      <c r="M214" s="234"/>
      <c r="N214" s="235"/>
      <c r="O214" s="235"/>
      <c r="P214" s="235"/>
      <c r="Q214" s="235"/>
      <c r="R214" s="235"/>
      <c r="S214" s="235"/>
      <c r="T214" s="236"/>
      <c r="AT214" s="237" t="s">
        <v>147</v>
      </c>
      <c r="AU214" s="237" t="s">
        <v>88</v>
      </c>
      <c r="AV214" s="13" t="s">
        <v>88</v>
      </c>
      <c r="AW214" s="13" t="s">
        <v>33</v>
      </c>
      <c r="AX214" s="13" t="s">
        <v>79</v>
      </c>
      <c r="AY214" s="237" t="s">
        <v>132</v>
      </c>
    </row>
    <row r="215" spans="1:65" s="13" customFormat="1" ht="11.25" x14ac:dyDescent="0.2">
      <c r="B215" s="226"/>
      <c r="C215" s="227"/>
      <c r="D215" s="228" t="s">
        <v>147</v>
      </c>
      <c r="E215" s="229" t="s">
        <v>1</v>
      </c>
      <c r="F215" s="230" t="s">
        <v>289</v>
      </c>
      <c r="G215" s="227"/>
      <c r="H215" s="231">
        <v>44.4</v>
      </c>
      <c r="I215" s="232"/>
      <c r="J215" s="227"/>
      <c r="K215" s="227"/>
      <c r="L215" s="233"/>
      <c r="M215" s="234"/>
      <c r="N215" s="235"/>
      <c r="O215" s="235"/>
      <c r="P215" s="235"/>
      <c r="Q215" s="235"/>
      <c r="R215" s="235"/>
      <c r="S215" s="235"/>
      <c r="T215" s="236"/>
      <c r="AT215" s="237" t="s">
        <v>147</v>
      </c>
      <c r="AU215" s="237" t="s">
        <v>88</v>
      </c>
      <c r="AV215" s="13" t="s">
        <v>88</v>
      </c>
      <c r="AW215" s="13" t="s">
        <v>33</v>
      </c>
      <c r="AX215" s="13" t="s">
        <v>79</v>
      </c>
      <c r="AY215" s="237" t="s">
        <v>132</v>
      </c>
    </row>
    <row r="216" spans="1:65" s="15" customFormat="1" ht="11.25" x14ac:dyDescent="0.2">
      <c r="B216" s="248"/>
      <c r="C216" s="249"/>
      <c r="D216" s="228" t="s">
        <v>147</v>
      </c>
      <c r="E216" s="250" t="s">
        <v>1</v>
      </c>
      <c r="F216" s="251" t="s">
        <v>163</v>
      </c>
      <c r="G216" s="249"/>
      <c r="H216" s="252">
        <v>547.20000000000005</v>
      </c>
      <c r="I216" s="253"/>
      <c r="J216" s="249"/>
      <c r="K216" s="249"/>
      <c r="L216" s="254"/>
      <c r="M216" s="255"/>
      <c r="N216" s="256"/>
      <c r="O216" s="256"/>
      <c r="P216" s="256"/>
      <c r="Q216" s="256"/>
      <c r="R216" s="256"/>
      <c r="S216" s="256"/>
      <c r="T216" s="257"/>
      <c r="AT216" s="258" t="s">
        <v>147</v>
      </c>
      <c r="AU216" s="258" t="s">
        <v>88</v>
      </c>
      <c r="AV216" s="15" t="s">
        <v>133</v>
      </c>
      <c r="AW216" s="15" t="s">
        <v>33</v>
      </c>
      <c r="AX216" s="15" t="s">
        <v>86</v>
      </c>
      <c r="AY216" s="258" t="s">
        <v>132</v>
      </c>
    </row>
    <row r="217" spans="1:65" s="2" customFormat="1" ht="21.75" customHeight="1" x14ac:dyDescent="0.2">
      <c r="A217" s="34"/>
      <c r="B217" s="35"/>
      <c r="C217" s="203" t="s">
        <v>290</v>
      </c>
      <c r="D217" s="203" t="s">
        <v>135</v>
      </c>
      <c r="E217" s="204" t="s">
        <v>291</v>
      </c>
      <c r="F217" s="205" t="s">
        <v>292</v>
      </c>
      <c r="G217" s="206" t="s">
        <v>167</v>
      </c>
      <c r="H217" s="207">
        <v>495</v>
      </c>
      <c r="I217" s="208"/>
      <c r="J217" s="209">
        <f>ROUND(I217*H217,2)</f>
        <v>0</v>
      </c>
      <c r="K217" s="205" t="s">
        <v>139</v>
      </c>
      <c r="L217" s="39"/>
      <c r="M217" s="210" t="s">
        <v>1</v>
      </c>
      <c r="N217" s="211" t="s">
        <v>44</v>
      </c>
      <c r="O217" s="71"/>
      <c r="P217" s="212">
        <f>O217*H217</f>
        <v>0</v>
      </c>
      <c r="Q217" s="212">
        <v>0</v>
      </c>
      <c r="R217" s="212">
        <f>Q217*H217</f>
        <v>0</v>
      </c>
      <c r="S217" s="212">
        <v>8.0000000000000002E-3</v>
      </c>
      <c r="T217" s="213">
        <f>S217*H217</f>
        <v>3.96</v>
      </c>
      <c r="U217" s="34"/>
      <c r="V217" s="34"/>
      <c r="W217" s="34"/>
      <c r="X217" s="34"/>
      <c r="Y217" s="34"/>
      <c r="Z217" s="34"/>
      <c r="AA217" s="34"/>
      <c r="AB217" s="34"/>
      <c r="AC217" s="34"/>
      <c r="AD217" s="34"/>
      <c r="AE217" s="34"/>
      <c r="AR217" s="214" t="s">
        <v>239</v>
      </c>
      <c r="AT217" s="214" t="s">
        <v>135</v>
      </c>
      <c r="AU217" s="214" t="s">
        <v>88</v>
      </c>
      <c r="AY217" s="17" t="s">
        <v>132</v>
      </c>
      <c r="BE217" s="215">
        <f>IF(N217="základní",J217,0)</f>
        <v>0</v>
      </c>
      <c r="BF217" s="215">
        <f>IF(N217="snížená",J217,0)</f>
        <v>0</v>
      </c>
      <c r="BG217" s="215">
        <f>IF(N217="zákl. přenesená",J217,0)</f>
        <v>0</v>
      </c>
      <c r="BH217" s="215">
        <f>IF(N217="sníž. přenesená",J217,0)</f>
        <v>0</v>
      </c>
      <c r="BI217" s="215">
        <f>IF(N217="nulová",J217,0)</f>
        <v>0</v>
      </c>
      <c r="BJ217" s="17" t="s">
        <v>86</v>
      </c>
      <c r="BK217" s="215">
        <f>ROUND(I217*H217,2)</f>
        <v>0</v>
      </c>
      <c r="BL217" s="17" t="s">
        <v>239</v>
      </c>
      <c r="BM217" s="214" t="s">
        <v>293</v>
      </c>
    </row>
    <row r="218" spans="1:65" s="13" customFormat="1" ht="11.25" x14ac:dyDescent="0.2">
      <c r="B218" s="226"/>
      <c r="C218" s="227"/>
      <c r="D218" s="228" t="s">
        <v>147</v>
      </c>
      <c r="E218" s="229" t="s">
        <v>1</v>
      </c>
      <c r="F218" s="230" t="s">
        <v>294</v>
      </c>
      <c r="G218" s="227"/>
      <c r="H218" s="231">
        <v>495</v>
      </c>
      <c r="I218" s="232"/>
      <c r="J218" s="227"/>
      <c r="K218" s="227"/>
      <c r="L218" s="233"/>
      <c r="M218" s="234"/>
      <c r="N218" s="235"/>
      <c r="O218" s="235"/>
      <c r="P218" s="235"/>
      <c r="Q218" s="235"/>
      <c r="R218" s="235"/>
      <c r="S218" s="235"/>
      <c r="T218" s="236"/>
      <c r="AT218" s="237" t="s">
        <v>147</v>
      </c>
      <c r="AU218" s="237" t="s">
        <v>88</v>
      </c>
      <c r="AV218" s="13" t="s">
        <v>88</v>
      </c>
      <c r="AW218" s="13" t="s">
        <v>33</v>
      </c>
      <c r="AX218" s="13" t="s">
        <v>86</v>
      </c>
      <c r="AY218" s="237" t="s">
        <v>132</v>
      </c>
    </row>
    <row r="219" spans="1:65" s="2" customFormat="1" ht="21.75" customHeight="1" x14ac:dyDescent="0.2">
      <c r="A219" s="34"/>
      <c r="B219" s="35"/>
      <c r="C219" s="203" t="s">
        <v>295</v>
      </c>
      <c r="D219" s="203" t="s">
        <v>135</v>
      </c>
      <c r="E219" s="204" t="s">
        <v>296</v>
      </c>
      <c r="F219" s="205" t="s">
        <v>297</v>
      </c>
      <c r="G219" s="206" t="s">
        <v>167</v>
      </c>
      <c r="H219" s="207">
        <v>495</v>
      </c>
      <c r="I219" s="208"/>
      <c r="J219" s="209">
        <f>ROUND(I219*H219,2)</f>
        <v>0</v>
      </c>
      <c r="K219" s="205" t="s">
        <v>139</v>
      </c>
      <c r="L219" s="39"/>
      <c r="M219" s="210" t="s">
        <v>1</v>
      </c>
      <c r="N219" s="211" t="s">
        <v>44</v>
      </c>
      <c r="O219" s="71"/>
      <c r="P219" s="212">
        <f>O219*H219</f>
        <v>0</v>
      </c>
      <c r="Q219" s="212">
        <v>0</v>
      </c>
      <c r="R219" s="212">
        <f>Q219*H219</f>
        <v>0</v>
      </c>
      <c r="S219" s="212">
        <v>0</v>
      </c>
      <c r="T219" s="213">
        <f>S219*H219</f>
        <v>0</v>
      </c>
      <c r="U219" s="34"/>
      <c r="V219" s="34"/>
      <c r="W219" s="34"/>
      <c r="X219" s="34"/>
      <c r="Y219" s="34"/>
      <c r="Z219" s="34"/>
      <c r="AA219" s="34"/>
      <c r="AB219" s="34"/>
      <c r="AC219" s="34"/>
      <c r="AD219" s="34"/>
      <c r="AE219" s="34"/>
      <c r="AR219" s="214" t="s">
        <v>239</v>
      </c>
      <c r="AT219" s="214" t="s">
        <v>135</v>
      </c>
      <c r="AU219" s="214" t="s">
        <v>88</v>
      </c>
      <c r="AY219" s="17" t="s">
        <v>132</v>
      </c>
      <c r="BE219" s="215">
        <f>IF(N219="základní",J219,0)</f>
        <v>0</v>
      </c>
      <c r="BF219" s="215">
        <f>IF(N219="snížená",J219,0)</f>
        <v>0</v>
      </c>
      <c r="BG219" s="215">
        <f>IF(N219="zákl. přenesená",J219,0)</f>
        <v>0</v>
      </c>
      <c r="BH219" s="215">
        <f>IF(N219="sníž. přenesená",J219,0)</f>
        <v>0</v>
      </c>
      <c r="BI219" s="215">
        <f>IF(N219="nulová",J219,0)</f>
        <v>0</v>
      </c>
      <c r="BJ219" s="17" t="s">
        <v>86</v>
      </c>
      <c r="BK219" s="215">
        <f>ROUND(I219*H219,2)</f>
        <v>0</v>
      </c>
      <c r="BL219" s="17" t="s">
        <v>239</v>
      </c>
      <c r="BM219" s="214" t="s">
        <v>298</v>
      </c>
    </row>
    <row r="220" spans="1:65" s="13" customFormat="1" ht="11.25" x14ac:dyDescent="0.2">
      <c r="B220" s="226"/>
      <c r="C220" s="227"/>
      <c r="D220" s="228" t="s">
        <v>147</v>
      </c>
      <c r="E220" s="229" t="s">
        <v>1</v>
      </c>
      <c r="F220" s="230" t="s">
        <v>294</v>
      </c>
      <c r="G220" s="227"/>
      <c r="H220" s="231">
        <v>495</v>
      </c>
      <c r="I220" s="232"/>
      <c r="J220" s="227"/>
      <c r="K220" s="227"/>
      <c r="L220" s="233"/>
      <c r="M220" s="234"/>
      <c r="N220" s="235"/>
      <c r="O220" s="235"/>
      <c r="P220" s="235"/>
      <c r="Q220" s="235"/>
      <c r="R220" s="235"/>
      <c r="S220" s="235"/>
      <c r="T220" s="236"/>
      <c r="AT220" s="237" t="s">
        <v>147</v>
      </c>
      <c r="AU220" s="237" t="s">
        <v>88</v>
      </c>
      <c r="AV220" s="13" t="s">
        <v>88</v>
      </c>
      <c r="AW220" s="13" t="s">
        <v>33</v>
      </c>
      <c r="AX220" s="13" t="s">
        <v>86</v>
      </c>
      <c r="AY220" s="237" t="s">
        <v>132</v>
      </c>
    </row>
    <row r="221" spans="1:65" s="2" customFormat="1" ht="16.5" customHeight="1" x14ac:dyDescent="0.2">
      <c r="A221" s="34"/>
      <c r="B221" s="35"/>
      <c r="C221" s="216" t="s">
        <v>299</v>
      </c>
      <c r="D221" s="216" t="s">
        <v>141</v>
      </c>
      <c r="E221" s="217" t="s">
        <v>300</v>
      </c>
      <c r="F221" s="218" t="s">
        <v>301</v>
      </c>
      <c r="G221" s="219" t="s">
        <v>302</v>
      </c>
      <c r="H221" s="220">
        <v>4.3559999999999999</v>
      </c>
      <c r="I221" s="221"/>
      <c r="J221" s="222">
        <f>ROUND(I221*H221,2)</f>
        <v>0</v>
      </c>
      <c r="K221" s="218" t="s">
        <v>139</v>
      </c>
      <c r="L221" s="223"/>
      <c r="M221" s="224" t="s">
        <v>1</v>
      </c>
      <c r="N221" s="225" t="s">
        <v>44</v>
      </c>
      <c r="O221" s="71"/>
      <c r="P221" s="212">
        <f>O221*H221</f>
        <v>0</v>
      </c>
      <c r="Q221" s="212">
        <v>0.55000000000000004</v>
      </c>
      <c r="R221" s="212">
        <f>Q221*H221</f>
        <v>2.3957999999999999</v>
      </c>
      <c r="S221" s="212">
        <v>0</v>
      </c>
      <c r="T221" s="213">
        <f>S221*H221</f>
        <v>0</v>
      </c>
      <c r="U221" s="34"/>
      <c r="V221" s="34"/>
      <c r="W221" s="34"/>
      <c r="X221" s="34"/>
      <c r="Y221" s="34"/>
      <c r="Z221" s="34"/>
      <c r="AA221" s="34"/>
      <c r="AB221" s="34"/>
      <c r="AC221" s="34"/>
      <c r="AD221" s="34"/>
      <c r="AE221" s="34"/>
      <c r="AR221" s="214" t="s">
        <v>303</v>
      </c>
      <c r="AT221" s="214" t="s">
        <v>141</v>
      </c>
      <c r="AU221" s="214" t="s">
        <v>88</v>
      </c>
      <c r="AY221" s="17" t="s">
        <v>132</v>
      </c>
      <c r="BE221" s="215">
        <f>IF(N221="základní",J221,0)</f>
        <v>0</v>
      </c>
      <c r="BF221" s="215">
        <f>IF(N221="snížená",J221,0)</f>
        <v>0</v>
      </c>
      <c r="BG221" s="215">
        <f>IF(N221="zákl. přenesená",J221,0)</f>
        <v>0</v>
      </c>
      <c r="BH221" s="215">
        <f>IF(N221="sníž. přenesená",J221,0)</f>
        <v>0</v>
      </c>
      <c r="BI221" s="215">
        <f>IF(N221="nulová",J221,0)</f>
        <v>0</v>
      </c>
      <c r="BJ221" s="17" t="s">
        <v>86</v>
      </c>
      <c r="BK221" s="215">
        <f>ROUND(I221*H221,2)</f>
        <v>0</v>
      </c>
      <c r="BL221" s="17" t="s">
        <v>239</v>
      </c>
      <c r="BM221" s="214" t="s">
        <v>304</v>
      </c>
    </row>
    <row r="222" spans="1:65" s="13" customFormat="1" ht="11.25" x14ac:dyDescent="0.2">
      <c r="B222" s="226"/>
      <c r="C222" s="227"/>
      <c r="D222" s="228" t="s">
        <v>147</v>
      </c>
      <c r="E222" s="229" t="s">
        <v>1</v>
      </c>
      <c r="F222" s="230" t="s">
        <v>305</v>
      </c>
      <c r="G222" s="227"/>
      <c r="H222" s="231">
        <v>3.96</v>
      </c>
      <c r="I222" s="232"/>
      <c r="J222" s="227"/>
      <c r="K222" s="227"/>
      <c r="L222" s="233"/>
      <c r="M222" s="234"/>
      <c r="N222" s="235"/>
      <c r="O222" s="235"/>
      <c r="P222" s="235"/>
      <c r="Q222" s="235"/>
      <c r="R222" s="235"/>
      <c r="S222" s="235"/>
      <c r="T222" s="236"/>
      <c r="AT222" s="237" t="s">
        <v>147</v>
      </c>
      <c r="AU222" s="237" t="s">
        <v>88</v>
      </c>
      <c r="AV222" s="13" t="s">
        <v>88</v>
      </c>
      <c r="AW222" s="13" t="s">
        <v>33</v>
      </c>
      <c r="AX222" s="13" t="s">
        <v>86</v>
      </c>
      <c r="AY222" s="237" t="s">
        <v>132</v>
      </c>
    </row>
    <row r="223" spans="1:65" s="13" customFormat="1" ht="11.25" x14ac:dyDescent="0.2">
      <c r="B223" s="226"/>
      <c r="C223" s="227"/>
      <c r="D223" s="228" t="s">
        <v>147</v>
      </c>
      <c r="E223" s="227"/>
      <c r="F223" s="230" t="s">
        <v>306</v>
      </c>
      <c r="G223" s="227"/>
      <c r="H223" s="231">
        <v>4.3559999999999999</v>
      </c>
      <c r="I223" s="232"/>
      <c r="J223" s="227"/>
      <c r="K223" s="227"/>
      <c r="L223" s="233"/>
      <c r="M223" s="234"/>
      <c r="N223" s="235"/>
      <c r="O223" s="235"/>
      <c r="P223" s="235"/>
      <c r="Q223" s="235"/>
      <c r="R223" s="235"/>
      <c r="S223" s="235"/>
      <c r="T223" s="236"/>
      <c r="AT223" s="237" t="s">
        <v>147</v>
      </c>
      <c r="AU223" s="237" t="s">
        <v>88</v>
      </c>
      <c r="AV223" s="13" t="s">
        <v>88</v>
      </c>
      <c r="AW223" s="13" t="s">
        <v>4</v>
      </c>
      <c r="AX223" s="13" t="s">
        <v>86</v>
      </c>
      <c r="AY223" s="237" t="s">
        <v>132</v>
      </c>
    </row>
    <row r="224" spans="1:65" s="2" customFormat="1" ht="21.75" customHeight="1" x14ac:dyDescent="0.2">
      <c r="A224" s="34"/>
      <c r="B224" s="35"/>
      <c r="C224" s="203" t="s">
        <v>307</v>
      </c>
      <c r="D224" s="203" t="s">
        <v>135</v>
      </c>
      <c r="E224" s="204" t="s">
        <v>308</v>
      </c>
      <c r="F224" s="205" t="s">
        <v>309</v>
      </c>
      <c r="G224" s="206" t="s">
        <v>154</v>
      </c>
      <c r="H224" s="207">
        <v>547.20000000000005</v>
      </c>
      <c r="I224" s="208"/>
      <c r="J224" s="209">
        <f>ROUND(I224*H224,2)</f>
        <v>0</v>
      </c>
      <c r="K224" s="205" t="s">
        <v>139</v>
      </c>
      <c r="L224" s="39"/>
      <c r="M224" s="210" t="s">
        <v>1</v>
      </c>
      <c r="N224" s="211" t="s">
        <v>44</v>
      </c>
      <c r="O224" s="71"/>
      <c r="P224" s="212">
        <f>O224*H224</f>
        <v>0</v>
      </c>
      <c r="Q224" s="212">
        <v>0</v>
      </c>
      <c r="R224" s="212">
        <f>Q224*H224</f>
        <v>0</v>
      </c>
      <c r="S224" s="212">
        <v>0</v>
      </c>
      <c r="T224" s="213">
        <f>S224*H224</f>
        <v>0</v>
      </c>
      <c r="U224" s="34"/>
      <c r="V224" s="34"/>
      <c r="W224" s="34"/>
      <c r="X224" s="34"/>
      <c r="Y224" s="34"/>
      <c r="Z224" s="34"/>
      <c r="AA224" s="34"/>
      <c r="AB224" s="34"/>
      <c r="AC224" s="34"/>
      <c r="AD224" s="34"/>
      <c r="AE224" s="34"/>
      <c r="AR224" s="214" t="s">
        <v>239</v>
      </c>
      <c r="AT224" s="214" t="s">
        <v>135</v>
      </c>
      <c r="AU224" s="214" t="s">
        <v>88</v>
      </c>
      <c r="AY224" s="17" t="s">
        <v>132</v>
      </c>
      <c r="BE224" s="215">
        <f>IF(N224="základní",J224,0)</f>
        <v>0</v>
      </c>
      <c r="BF224" s="215">
        <f>IF(N224="snížená",J224,0)</f>
        <v>0</v>
      </c>
      <c r="BG224" s="215">
        <f>IF(N224="zákl. přenesená",J224,0)</f>
        <v>0</v>
      </c>
      <c r="BH224" s="215">
        <f>IF(N224="sníž. přenesená",J224,0)</f>
        <v>0</v>
      </c>
      <c r="BI224" s="215">
        <f>IF(N224="nulová",J224,0)</f>
        <v>0</v>
      </c>
      <c r="BJ224" s="17" t="s">
        <v>86</v>
      </c>
      <c r="BK224" s="215">
        <f>ROUND(I224*H224,2)</f>
        <v>0</v>
      </c>
      <c r="BL224" s="17" t="s">
        <v>239</v>
      </c>
      <c r="BM224" s="214" t="s">
        <v>310</v>
      </c>
    </row>
    <row r="225" spans="1:65" s="13" customFormat="1" ht="11.25" x14ac:dyDescent="0.2">
      <c r="B225" s="226"/>
      <c r="C225" s="227"/>
      <c r="D225" s="228" t="s">
        <v>147</v>
      </c>
      <c r="E225" s="229" t="s">
        <v>1</v>
      </c>
      <c r="F225" s="230" t="s">
        <v>288</v>
      </c>
      <c r="G225" s="227"/>
      <c r="H225" s="231">
        <v>502.8</v>
      </c>
      <c r="I225" s="232"/>
      <c r="J225" s="227"/>
      <c r="K225" s="227"/>
      <c r="L225" s="233"/>
      <c r="M225" s="234"/>
      <c r="N225" s="235"/>
      <c r="O225" s="235"/>
      <c r="P225" s="235"/>
      <c r="Q225" s="235"/>
      <c r="R225" s="235"/>
      <c r="S225" s="235"/>
      <c r="T225" s="236"/>
      <c r="AT225" s="237" t="s">
        <v>147</v>
      </c>
      <c r="AU225" s="237" t="s">
        <v>88</v>
      </c>
      <c r="AV225" s="13" t="s">
        <v>88</v>
      </c>
      <c r="AW225" s="13" t="s">
        <v>33</v>
      </c>
      <c r="AX225" s="13" t="s">
        <v>79</v>
      </c>
      <c r="AY225" s="237" t="s">
        <v>132</v>
      </c>
    </row>
    <row r="226" spans="1:65" s="13" customFormat="1" ht="11.25" x14ac:dyDescent="0.2">
      <c r="B226" s="226"/>
      <c r="C226" s="227"/>
      <c r="D226" s="228" t="s">
        <v>147</v>
      </c>
      <c r="E226" s="229" t="s">
        <v>1</v>
      </c>
      <c r="F226" s="230" t="s">
        <v>289</v>
      </c>
      <c r="G226" s="227"/>
      <c r="H226" s="231">
        <v>44.4</v>
      </c>
      <c r="I226" s="232"/>
      <c r="J226" s="227"/>
      <c r="K226" s="227"/>
      <c r="L226" s="233"/>
      <c r="M226" s="234"/>
      <c r="N226" s="235"/>
      <c r="O226" s="235"/>
      <c r="P226" s="235"/>
      <c r="Q226" s="235"/>
      <c r="R226" s="235"/>
      <c r="S226" s="235"/>
      <c r="T226" s="236"/>
      <c r="AT226" s="237" t="s">
        <v>147</v>
      </c>
      <c r="AU226" s="237" t="s">
        <v>88</v>
      </c>
      <c r="AV226" s="13" t="s">
        <v>88</v>
      </c>
      <c r="AW226" s="13" t="s">
        <v>33</v>
      </c>
      <c r="AX226" s="13" t="s">
        <v>79</v>
      </c>
      <c r="AY226" s="237" t="s">
        <v>132</v>
      </c>
    </row>
    <row r="227" spans="1:65" s="15" customFormat="1" ht="11.25" x14ac:dyDescent="0.2">
      <c r="B227" s="248"/>
      <c r="C227" s="249"/>
      <c r="D227" s="228" t="s">
        <v>147</v>
      </c>
      <c r="E227" s="250" t="s">
        <v>1</v>
      </c>
      <c r="F227" s="251" t="s">
        <v>163</v>
      </c>
      <c r="G227" s="249"/>
      <c r="H227" s="252">
        <v>547.20000000000005</v>
      </c>
      <c r="I227" s="253"/>
      <c r="J227" s="249"/>
      <c r="K227" s="249"/>
      <c r="L227" s="254"/>
      <c r="M227" s="255"/>
      <c r="N227" s="256"/>
      <c r="O227" s="256"/>
      <c r="P227" s="256"/>
      <c r="Q227" s="256"/>
      <c r="R227" s="256"/>
      <c r="S227" s="256"/>
      <c r="T227" s="257"/>
      <c r="AT227" s="258" t="s">
        <v>147</v>
      </c>
      <c r="AU227" s="258" t="s">
        <v>88</v>
      </c>
      <c r="AV227" s="15" t="s">
        <v>133</v>
      </c>
      <c r="AW227" s="15" t="s">
        <v>33</v>
      </c>
      <c r="AX227" s="15" t="s">
        <v>86</v>
      </c>
      <c r="AY227" s="258" t="s">
        <v>132</v>
      </c>
    </row>
    <row r="228" spans="1:65" s="2" customFormat="1" ht="16.5" customHeight="1" x14ac:dyDescent="0.2">
      <c r="A228" s="34"/>
      <c r="B228" s="35"/>
      <c r="C228" s="216" t="s">
        <v>311</v>
      </c>
      <c r="D228" s="216" t="s">
        <v>141</v>
      </c>
      <c r="E228" s="217" t="s">
        <v>312</v>
      </c>
      <c r="F228" s="218" t="s">
        <v>313</v>
      </c>
      <c r="G228" s="219" t="s">
        <v>302</v>
      </c>
      <c r="H228" s="220">
        <v>16.853999999999999</v>
      </c>
      <c r="I228" s="221"/>
      <c r="J228" s="222">
        <f>ROUND(I228*H228,2)</f>
        <v>0</v>
      </c>
      <c r="K228" s="218" t="s">
        <v>139</v>
      </c>
      <c r="L228" s="223"/>
      <c r="M228" s="224" t="s">
        <v>1</v>
      </c>
      <c r="N228" s="225" t="s">
        <v>44</v>
      </c>
      <c r="O228" s="71"/>
      <c r="P228" s="212">
        <f>O228*H228</f>
        <v>0</v>
      </c>
      <c r="Q228" s="212">
        <v>0.55000000000000004</v>
      </c>
      <c r="R228" s="212">
        <f>Q228*H228</f>
        <v>9.2697000000000003</v>
      </c>
      <c r="S228" s="212">
        <v>0</v>
      </c>
      <c r="T228" s="213">
        <f>S228*H228</f>
        <v>0</v>
      </c>
      <c r="U228" s="34"/>
      <c r="V228" s="34"/>
      <c r="W228" s="34"/>
      <c r="X228" s="34"/>
      <c r="Y228" s="34"/>
      <c r="Z228" s="34"/>
      <c r="AA228" s="34"/>
      <c r="AB228" s="34"/>
      <c r="AC228" s="34"/>
      <c r="AD228" s="34"/>
      <c r="AE228" s="34"/>
      <c r="AR228" s="214" t="s">
        <v>303</v>
      </c>
      <c r="AT228" s="214" t="s">
        <v>141</v>
      </c>
      <c r="AU228" s="214" t="s">
        <v>88</v>
      </c>
      <c r="AY228" s="17" t="s">
        <v>132</v>
      </c>
      <c r="BE228" s="215">
        <f>IF(N228="základní",J228,0)</f>
        <v>0</v>
      </c>
      <c r="BF228" s="215">
        <f>IF(N228="snížená",J228,0)</f>
        <v>0</v>
      </c>
      <c r="BG228" s="215">
        <f>IF(N228="zákl. přenesená",J228,0)</f>
        <v>0</v>
      </c>
      <c r="BH228" s="215">
        <f>IF(N228="sníž. přenesená",J228,0)</f>
        <v>0</v>
      </c>
      <c r="BI228" s="215">
        <f>IF(N228="nulová",J228,0)</f>
        <v>0</v>
      </c>
      <c r="BJ228" s="17" t="s">
        <v>86</v>
      </c>
      <c r="BK228" s="215">
        <f>ROUND(I228*H228,2)</f>
        <v>0</v>
      </c>
      <c r="BL228" s="17" t="s">
        <v>239</v>
      </c>
      <c r="BM228" s="214" t="s">
        <v>314</v>
      </c>
    </row>
    <row r="229" spans="1:65" s="13" customFormat="1" ht="11.25" x14ac:dyDescent="0.2">
      <c r="B229" s="226"/>
      <c r="C229" s="227"/>
      <c r="D229" s="228" t="s">
        <v>147</v>
      </c>
      <c r="E229" s="229" t="s">
        <v>1</v>
      </c>
      <c r="F229" s="230" t="s">
        <v>315</v>
      </c>
      <c r="G229" s="227"/>
      <c r="H229" s="231">
        <v>15.321999999999999</v>
      </c>
      <c r="I229" s="232"/>
      <c r="J229" s="227"/>
      <c r="K229" s="227"/>
      <c r="L229" s="233"/>
      <c r="M229" s="234"/>
      <c r="N229" s="235"/>
      <c r="O229" s="235"/>
      <c r="P229" s="235"/>
      <c r="Q229" s="235"/>
      <c r="R229" s="235"/>
      <c r="S229" s="235"/>
      <c r="T229" s="236"/>
      <c r="AT229" s="237" t="s">
        <v>147</v>
      </c>
      <c r="AU229" s="237" t="s">
        <v>88</v>
      </c>
      <c r="AV229" s="13" t="s">
        <v>88</v>
      </c>
      <c r="AW229" s="13" t="s">
        <v>33</v>
      </c>
      <c r="AX229" s="13" t="s">
        <v>86</v>
      </c>
      <c r="AY229" s="237" t="s">
        <v>132</v>
      </c>
    </row>
    <row r="230" spans="1:65" s="13" customFormat="1" ht="11.25" x14ac:dyDescent="0.2">
      <c r="B230" s="226"/>
      <c r="C230" s="227"/>
      <c r="D230" s="228" t="s">
        <v>147</v>
      </c>
      <c r="E230" s="227"/>
      <c r="F230" s="230" t="s">
        <v>316</v>
      </c>
      <c r="G230" s="227"/>
      <c r="H230" s="231">
        <v>16.853999999999999</v>
      </c>
      <c r="I230" s="232"/>
      <c r="J230" s="227"/>
      <c r="K230" s="227"/>
      <c r="L230" s="233"/>
      <c r="M230" s="234"/>
      <c r="N230" s="235"/>
      <c r="O230" s="235"/>
      <c r="P230" s="235"/>
      <c r="Q230" s="235"/>
      <c r="R230" s="235"/>
      <c r="S230" s="235"/>
      <c r="T230" s="236"/>
      <c r="AT230" s="237" t="s">
        <v>147</v>
      </c>
      <c r="AU230" s="237" t="s">
        <v>88</v>
      </c>
      <c r="AV230" s="13" t="s">
        <v>88</v>
      </c>
      <c r="AW230" s="13" t="s">
        <v>4</v>
      </c>
      <c r="AX230" s="13" t="s">
        <v>86</v>
      </c>
      <c r="AY230" s="237" t="s">
        <v>132</v>
      </c>
    </row>
    <row r="231" spans="1:65" s="2" customFormat="1" ht="16.5" customHeight="1" x14ac:dyDescent="0.2">
      <c r="A231" s="34"/>
      <c r="B231" s="35"/>
      <c r="C231" s="203" t="s">
        <v>317</v>
      </c>
      <c r="D231" s="203" t="s">
        <v>135</v>
      </c>
      <c r="E231" s="204" t="s">
        <v>318</v>
      </c>
      <c r="F231" s="205" t="s">
        <v>319</v>
      </c>
      <c r="G231" s="206" t="s">
        <v>154</v>
      </c>
      <c r="H231" s="207">
        <v>547.20000000000005</v>
      </c>
      <c r="I231" s="208"/>
      <c r="J231" s="209">
        <f>ROUND(I231*H231,2)</f>
        <v>0</v>
      </c>
      <c r="K231" s="205" t="s">
        <v>139</v>
      </c>
      <c r="L231" s="39"/>
      <c r="M231" s="210" t="s">
        <v>1</v>
      </c>
      <c r="N231" s="211" t="s">
        <v>44</v>
      </c>
      <c r="O231" s="71"/>
      <c r="P231" s="212">
        <f>O231*H231</f>
        <v>0</v>
      </c>
      <c r="Q231" s="212">
        <v>0</v>
      </c>
      <c r="R231" s="212">
        <f>Q231*H231</f>
        <v>0</v>
      </c>
      <c r="S231" s="212">
        <v>1.4999999999999999E-2</v>
      </c>
      <c r="T231" s="213">
        <f>S231*H231</f>
        <v>8.2080000000000002</v>
      </c>
      <c r="U231" s="34"/>
      <c r="V231" s="34"/>
      <c r="W231" s="34"/>
      <c r="X231" s="34"/>
      <c r="Y231" s="34"/>
      <c r="Z231" s="34"/>
      <c r="AA231" s="34"/>
      <c r="AB231" s="34"/>
      <c r="AC231" s="34"/>
      <c r="AD231" s="34"/>
      <c r="AE231" s="34"/>
      <c r="AR231" s="214" t="s">
        <v>239</v>
      </c>
      <c r="AT231" s="214" t="s">
        <v>135</v>
      </c>
      <c r="AU231" s="214" t="s">
        <v>88</v>
      </c>
      <c r="AY231" s="17" t="s">
        <v>132</v>
      </c>
      <c r="BE231" s="215">
        <f>IF(N231="základní",J231,0)</f>
        <v>0</v>
      </c>
      <c r="BF231" s="215">
        <f>IF(N231="snížená",J231,0)</f>
        <v>0</v>
      </c>
      <c r="BG231" s="215">
        <f>IF(N231="zákl. přenesená",J231,0)</f>
        <v>0</v>
      </c>
      <c r="BH231" s="215">
        <f>IF(N231="sníž. přenesená",J231,0)</f>
        <v>0</v>
      </c>
      <c r="BI231" s="215">
        <f>IF(N231="nulová",J231,0)</f>
        <v>0</v>
      </c>
      <c r="BJ231" s="17" t="s">
        <v>86</v>
      </c>
      <c r="BK231" s="215">
        <f>ROUND(I231*H231,2)</f>
        <v>0</v>
      </c>
      <c r="BL231" s="17" t="s">
        <v>239</v>
      </c>
      <c r="BM231" s="214" t="s">
        <v>320</v>
      </c>
    </row>
    <row r="232" spans="1:65" s="13" customFormat="1" ht="11.25" x14ac:dyDescent="0.2">
      <c r="B232" s="226"/>
      <c r="C232" s="227"/>
      <c r="D232" s="228" t="s">
        <v>147</v>
      </c>
      <c r="E232" s="229" t="s">
        <v>1</v>
      </c>
      <c r="F232" s="230" t="s">
        <v>288</v>
      </c>
      <c r="G232" s="227"/>
      <c r="H232" s="231">
        <v>502.8</v>
      </c>
      <c r="I232" s="232"/>
      <c r="J232" s="227"/>
      <c r="K232" s="227"/>
      <c r="L232" s="233"/>
      <c r="M232" s="234"/>
      <c r="N232" s="235"/>
      <c r="O232" s="235"/>
      <c r="P232" s="235"/>
      <c r="Q232" s="235"/>
      <c r="R232" s="235"/>
      <c r="S232" s="235"/>
      <c r="T232" s="236"/>
      <c r="AT232" s="237" t="s">
        <v>147</v>
      </c>
      <c r="AU232" s="237" t="s">
        <v>88</v>
      </c>
      <c r="AV232" s="13" t="s">
        <v>88</v>
      </c>
      <c r="AW232" s="13" t="s">
        <v>33</v>
      </c>
      <c r="AX232" s="13" t="s">
        <v>79</v>
      </c>
      <c r="AY232" s="237" t="s">
        <v>132</v>
      </c>
    </row>
    <row r="233" spans="1:65" s="13" customFormat="1" ht="11.25" x14ac:dyDescent="0.2">
      <c r="B233" s="226"/>
      <c r="C233" s="227"/>
      <c r="D233" s="228" t="s">
        <v>147</v>
      </c>
      <c r="E233" s="229" t="s">
        <v>1</v>
      </c>
      <c r="F233" s="230" t="s">
        <v>289</v>
      </c>
      <c r="G233" s="227"/>
      <c r="H233" s="231">
        <v>44.4</v>
      </c>
      <c r="I233" s="232"/>
      <c r="J233" s="227"/>
      <c r="K233" s="227"/>
      <c r="L233" s="233"/>
      <c r="M233" s="234"/>
      <c r="N233" s="235"/>
      <c r="O233" s="235"/>
      <c r="P233" s="235"/>
      <c r="Q233" s="235"/>
      <c r="R233" s="235"/>
      <c r="S233" s="235"/>
      <c r="T233" s="236"/>
      <c r="AT233" s="237" t="s">
        <v>147</v>
      </c>
      <c r="AU233" s="237" t="s">
        <v>88</v>
      </c>
      <c r="AV233" s="13" t="s">
        <v>88</v>
      </c>
      <c r="AW233" s="13" t="s">
        <v>33</v>
      </c>
      <c r="AX233" s="13" t="s">
        <v>79</v>
      </c>
      <c r="AY233" s="237" t="s">
        <v>132</v>
      </c>
    </row>
    <row r="234" spans="1:65" s="15" customFormat="1" ht="11.25" x14ac:dyDescent="0.2">
      <c r="B234" s="248"/>
      <c r="C234" s="249"/>
      <c r="D234" s="228" t="s">
        <v>147</v>
      </c>
      <c r="E234" s="250" t="s">
        <v>1</v>
      </c>
      <c r="F234" s="251" t="s">
        <v>163</v>
      </c>
      <c r="G234" s="249"/>
      <c r="H234" s="252">
        <v>547.20000000000005</v>
      </c>
      <c r="I234" s="253"/>
      <c r="J234" s="249"/>
      <c r="K234" s="249"/>
      <c r="L234" s="254"/>
      <c r="M234" s="255"/>
      <c r="N234" s="256"/>
      <c r="O234" s="256"/>
      <c r="P234" s="256"/>
      <c r="Q234" s="256"/>
      <c r="R234" s="256"/>
      <c r="S234" s="256"/>
      <c r="T234" s="257"/>
      <c r="AT234" s="258" t="s">
        <v>147</v>
      </c>
      <c r="AU234" s="258" t="s">
        <v>88</v>
      </c>
      <c r="AV234" s="15" t="s">
        <v>133</v>
      </c>
      <c r="AW234" s="15" t="s">
        <v>33</v>
      </c>
      <c r="AX234" s="15" t="s">
        <v>86</v>
      </c>
      <c r="AY234" s="258" t="s">
        <v>132</v>
      </c>
    </row>
    <row r="235" spans="1:65" s="2" customFormat="1" ht="21.75" customHeight="1" x14ac:dyDescent="0.2">
      <c r="A235" s="34"/>
      <c r="B235" s="35"/>
      <c r="C235" s="203" t="s">
        <v>321</v>
      </c>
      <c r="D235" s="203" t="s">
        <v>135</v>
      </c>
      <c r="E235" s="204" t="s">
        <v>322</v>
      </c>
      <c r="F235" s="205" t="s">
        <v>323</v>
      </c>
      <c r="G235" s="206" t="s">
        <v>237</v>
      </c>
      <c r="H235" s="207">
        <v>10</v>
      </c>
      <c r="I235" s="208"/>
      <c r="J235" s="209">
        <f>ROUND(I235*H235,2)</f>
        <v>0</v>
      </c>
      <c r="K235" s="205" t="s">
        <v>1</v>
      </c>
      <c r="L235" s="39"/>
      <c r="M235" s="210" t="s">
        <v>1</v>
      </c>
      <c r="N235" s="211" t="s">
        <v>44</v>
      </c>
      <c r="O235" s="71"/>
      <c r="P235" s="212">
        <f>O235*H235</f>
        <v>0</v>
      </c>
      <c r="Q235" s="212">
        <v>6.9999999999999994E-5</v>
      </c>
      <c r="R235" s="212">
        <f>Q235*H235</f>
        <v>6.9999999999999988E-4</v>
      </c>
      <c r="S235" s="212">
        <v>0</v>
      </c>
      <c r="T235" s="213">
        <f>S235*H235</f>
        <v>0</v>
      </c>
      <c r="U235" s="34"/>
      <c r="V235" s="34"/>
      <c r="W235" s="34"/>
      <c r="X235" s="34"/>
      <c r="Y235" s="34"/>
      <c r="Z235" s="34"/>
      <c r="AA235" s="34"/>
      <c r="AB235" s="34"/>
      <c r="AC235" s="34"/>
      <c r="AD235" s="34"/>
      <c r="AE235" s="34"/>
      <c r="AR235" s="214" t="s">
        <v>239</v>
      </c>
      <c r="AT235" s="214" t="s">
        <v>135</v>
      </c>
      <c r="AU235" s="214" t="s">
        <v>88</v>
      </c>
      <c r="AY235" s="17" t="s">
        <v>132</v>
      </c>
      <c r="BE235" s="215">
        <f>IF(N235="základní",J235,0)</f>
        <v>0</v>
      </c>
      <c r="BF235" s="215">
        <f>IF(N235="snížená",J235,0)</f>
        <v>0</v>
      </c>
      <c r="BG235" s="215">
        <f>IF(N235="zákl. přenesená",J235,0)</f>
        <v>0</v>
      </c>
      <c r="BH235" s="215">
        <f>IF(N235="sníž. přenesená",J235,0)</f>
        <v>0</v>
      </c>
      <c r="BI235" s="215">
        <f>IF(N235="nulová",J235,0)</f>
        <v>0</v>
      </c>
      <c r="BJ235" s="17" t="s">
        <v>86</v>
      </c>
      <c r="BK235" s="215">
        <f>ROUND(I235*H235,2)</f>
        <v>0</v>
      </c>
      <c r="BL235" s="17" t="s">
        <v>239</v>
      </c>
      <c r="BM235" s="214" t="s">
        <v>324</v>
      </c>
    </row>
    <row r="236" spans="1:65" s="13" customFormat="1" ht="11.25" x14ac:dyDescent="0.2">
      <c r="B236" s="226"/>
      <c r="C236" s="227"/>
      <c r="D236" s="228" t="s">
        <v>147</v>
      </c>
      <c r="E236" s="229" t="s">
        <v>1</v>
      </c>
      <c r="F236" s="230" t="s">
        <v>325</v>
      </c>
      <c r="G236" s="227"/>
      <c r="H236" s="231">
        <v>10</v>
      </c>
      <c r="I236" s="232"/>
      <c r="J236" s="227"/>
      <c r="K236" s="227"/>
      <c r="L236" s="233"/>
      <c r="M236" s="234"/>
      <c r="N236" s="235"/>
      <c r="O236" s="235"/>
      <c r="P236" s="235"/>
      <c r="Q236" s="235"/>
      <c r="R236" s="235"/>
      <c r="S236" s="235"/>
      <c r="T236" s="236"/>
      <c r="AT236" s="237" t="s">
        <v>147</v>
      </c>
      <c r="AU236" s="237" t="s">
        <v>88</v>
      </c>
      <c r="AV236" s="13" t="s">
        <v>88</v>
      </c>
      <c r="AW236" s="13" t="s">
        <v>33</v>
      </c>
      <c r="AX236" s="13" t="s">
        <v>86</v>
      </c>
      <c r="AY236" s="237" t="s">
        <v>132</v>
      </c>
    </row>
    <row r="237" spans="1:65" s="2" customFormat="1" ht="16.5" customHeight="1" x14ac:dyDescent="0.2">
      <c r="A237" s="34"/>
      <c r="B237" s="35"/>
      <c r="C237" s="203" t="s">
        <v>303</v>
      </c>
      <c r="D237" s="203" t="s">
        <v>135</v>
      </c>
      <c r="E237" s="204" t="s">
        <v>326</v>
      </c>
      <c r="F237" s="205" t="s">
        <v>327</v>
      </c>
      <c r="G237" s="206" t="s">
        <v>302</v>
      </c>
      <c r="H237" s="207">
        <v>19.282</v>
      </c>
      <c r="I237" s="208"/>
      <c r="J237" s="209">
        <f>ROUND(I237*H237,2)</f>
        <v>0</v>
      </c>
      <c r="K237" s="205" t="s">
        <v>139</v>
      </c>
      <c r="L237" s="39"/>
      <c r="M237" s="210" t="s">
        <v>1</v>
      </c>
      <c r="N237" s="211" t="s">
        <v>44</v>
      </c>
      <c r="O237" s="71"/>
      <c r="P237" s="212">
        <f>O237*H237</f>
        <v>0</v>
      </c>
      <c r="Q237" s="212">
        <v>2.3369999999999998E-2</v>
      </c>
      <c r="R237" s="212">
        <f>Q237*H237</f>
        <v>0.45062033999999995</v>
      </c>
      <c r="S237" s="212">
        <v>0</v>
      </c>
      <c r="T237" s="213">
        <f>S237*H237</f>
        <v>0</v>
      </c>
      <c r="U237" s="34"/>
      <c r="V237" s="34"/>
      <c r="W237" s="34"/>
      <c r="X237" s="34"/>
      <c r="Y237" s="34"/>
      <c r="Z237" s="34"/>
      <c r="AA237" s="34"/>
      <c r="AB237" s="34"/>
      <c r="AC237" s="34"/>
      <c r="AD237" s="34"/>
      <c r="AE237" s="34"/>
      <c r="AR237" s="214" t="s">
        <v>239</v>
      </c>
      <c r="AT237" s="214" t="s">
        <v>135</v>
      </c>
      <c r="AU237" s="214" t="s">
        <v>88</v>
      </c>
      <c r="AY237" s="17" t="s">
        <v>132</v>
      </c>
      <c r="BE237" s="215">
        <f>IF(N237="základní",J237,0)</f>
        <v>0</v>
      </c>
      <c r="BF237" s="215">
        <f>IF(N237="snížená",J237,0)</f>
        <v>0</v>
      </c>
      <c r="BG237" s="215">
        <f>IF(N237="zákl. přenesená",J237,0)</f>
        <v>0</v>
      </c>
      <c r="BH237" s="215">
        <f>IF(N237="sníž. přenesená",J237,0)</f>
        <v>0</v>
      </c>
      <c r="BI237" s="215">
        <f>IF(N237="nulová",J237,0)</f>
        <v>0</v>
      </c>
      <c r="BJ237" s="17" t="s">
        <v>86</v>
      </c>
      <c r="BK237" s="215">
        <f>ROUND(I237*H237,2)</f>
        <v>0</v>
      </c>
      <c r="BL237" s="17" t="s">
        <v>239</v>
      </c>
      <c r="BM237" s="214" t="s">
        <v>328</v>
      </c>
    </row>
    <row r="238" spans="1:65" s="14" customFormat="1" ht="11.25" x14ac:dyDescent="0.2">
      <c r="B238" s="238"/>
      <c r="C238" s="239"/>
      <c r="D238" s="228" t="s">
        <v>147</v>
      </c>
      <c r="E238" s="240" t="s">
        <v>1</v>
      </c>
      <c r="F238" s="241" t="s">
        <v>329</v>
      </c>
      <c r="G238" s="239"/>
      <c r="H238" s="240" t="s">
        <v>1</v>
      </c>
      <c r="I238" s="242"/>
      <c r="J238" s="239"/>
      <c r="K238" s="239"/>
      <c r="L238" s="243"/>
      <c r="M238" s="244"/>
      <c r="N238" s="245"/>
      <c r="O238" s="245"/>
      <c r="P238" s="245"/>
      <c r="Q238" s="245"/>
      <c r="R238" s="245"/>
      <c r="S238" s="245"/>
      <c r="T238" s="246"/>
      <c r="AT238" s="247" t="s">
        <v>147</v>
      </c>
      <c r="AU238" s="247" t="s">
        <v>88</v>
      </c>
      <c r="AV238" s="14" t="s">
        <v>86</v>
      </c>
      <c r="AW238" s="14" t="s">
        <v>33</v>
      </c>
      <c r="AX238" s="14" t="s">
        <v>79</v>
      </c>
      <c r="AY238" s="247" t="s">
        <v>132</v>
      </c>
    </row>
    <row r="239" spans="1:65" s="13" customFormat="1" ht="11.25" x14ac:dyDescent="0.2">
      <c r="B239" s="226"/>
      <c r="C239" s="227"/>
      <c r="D239" s="228" t="s">
        <v>147</v>
      </c>
      <c r="E239" s="229" t="s">
        <v>1</v>
      </c>
      <c r="F239" s="230" t="s">
        <v>330</v>
      </c>
      <c r="G239" s="227"/>
      <c r="H239" s="231">
        <v>3.96</v>
      </c>
      <c r="I239" s="232"/>
      <c r="J239" s="227"/>
      <c r="K239" s="227"/>
      <c r="L239" s="233"/>
      <c r="M239" s="234"/>
      <c r="N239" s="235"/>
      <c r="O239" s="235"/>
      <c r="P239" s="235"/>
      <c r="Q239" s="235"/>
      <c r="R239" s="235"/>
      <c r="S239" s="235"/>
      <c r="T239" s="236"/>
      <c r="AT239" s="237" t="s">
        <v>147</v>
      </c>
      <c r="AU239" s="237" t="s">
        <v>88</v>
      </c>
      <c r="AV239" s="13" t="s">
        <v>88</v>
      </c>
      <c r="AW239" s="13" t="s">
        <v>33</v>
      </c>
      <c r="AX239" s="13" t="s">
        <v>79</v>
      </c>
      <c r="AY239" s="237" t="s">
        <v>132</v>
      </c>
    </row>
    <row r="240" spans="1:65" s="14" customFormat="1" ht="11.25" x14ac:dyDescent="0.2">
      <c r="B240" s="238"/>
      <c r="C240" s="239"/>
      <c r="D240" s="228" t="s">
        <v>147</v>
      </c>
      <c r="E240" s="240" t="s">
        <v>1</v>
      </c>
      <c r="F240" s="241" t="s">
        <v>331</v>
      </c>
      <c r="G240" s="239"/>
      <c r="H240" s="240" t="s">
        <v>1</v>
      </c>
      <c r="I240" s="242"/>
      <c r="J240" s="239"/>
      <c r="K240" s="239"/>
      <c r="L240" s="243"/>
      <c r="M240" s="244"/>
      <c r="N240" s="245"/>
      <c r="O240" s="245"/>
      <c r="P240" s="245"/>
      <c r="Q240" s="245"/>
      <c r="R240" s="245"/>
      <c r="S240" s="245"/>
      <c r="T240" s="246"/>
      <c r="AT240" s="247" t="s">
        <v>147</v>
      </c>
      <c r="AU240" s="247" t="s">
        <v>88</v>
      </c>
      <c r="AV240" s="14" t="s">
        <v>86</v>
      </c>
      <c r="AW240" s="14" t="s">
        <v>33</v>
      </c>
      <c r="AX240" s="14" t="s">
        <v>79</v>
      </c>
      <c r="AY240" s="247" t="s">
        <v>132</v>
      </c>
    </row>
    <row r="241" spans="1:65" s="13" customFormat="1" ht="11.25" x14ac:dyDescent="0.2">
      <c r="B241" s="226"/>
      <c r="C241" s="227"/>
      <c r="D241" s="228" t="s">
        <v>147</v>
      </c>
      <c r="E241" s="229" t="s">
        <v>1</v>
      </c>
      <c r="F241" s="230" t="s">
        <v>315</v>
      </c>
      <c r="G241" s="227"/>
      <c r="H241" s="231">
        <v>15.321999999999999</v>
      </c>
      <c r="I241" s="232"/>
      <c r="J241" s="227"/>
      <c r="K241" s="227"/>
      <c r="L241" s="233"/>
      <c r="M241" s="234"/>
      <c r="N241" s="235"/>
      <c r="O241" s="235"/>
      <c r="P241" s="235"/>
      <c r="Q241" s="235"/>
      <c r="R241" s="235"/>
      <c r="S241" s="235"/>
      <c r="T241" s="236"/>
      <c r="AT241" s="237" t="s">
        <v>147</v>
      </c>
      <c r="AU241" s="237" t="s">
        <v>88</v>
      </c>
      <c r="AV241" s="13" t="s">
        <v>88</v>
      </c>
      <c r="AW241" s="13" t="s">
        <v>33</v>
      </c>
      <c r="AX241" s="13" t="s">
        <v>79</v>
      </c>
      <c r="AY241" s="237" t="s">
        <v>132</v>
      </c>
    </row>
    <row r="242" spans="1:65" s="15" customFormat="1" ht="11.25" x14ac:dyDescent="0.2">
      <c r="B242" s="248"/>
      <c r="C242" s="249"/>
      <c r="D242" s="228" t="s">
        <v>147</v>
      </c>
      <c r="E242" s="250" t="s">
        <v>1</v>
      </c>
      <c r="F242" s="251" t="s">
        <v>163</v>
      </c>
      <c r="G242" s="249"/>
      <c r="H242" s="252">
        <v>19.282</v>
      </c>
      <c r="I242" s="253"/>
      <c r="J242" s="249"/>
      <c r="K242" s="249"/>
      <c r="L242" s="254"/>
      <c r="M242" s="255"/>
      <c r="N242" s="256"/>
      <c r="O242" s="256"/>
      <c r="P242" s="256"/>
      <c r="Q242" s="256"/>
      <c r="R242" s="256"/>
      <c r="S242" s="256"/>
      <c r="T242" s="257"/>
      <c r="AT242" s="258" t="s">
        <v>147</v>
      </c>
      <c r="AU242" s="258" t="s">
        <v>88</v>
      </c>
      <c r="AV242" s="15" t="s">
        <v>133</v>
      </c>
      <c r="AW242" s="15" t="s">
        <v>33</v>
      </c>
      <c r="AX242" s="15" t="s">
        <v>86</v>
      </c>
      <c r="AY242" s="258" t="s">
        <v>132</v>
      </c>
    </row>
    <row r="243" spans="1:65" s="2" customFormat="1" ht="16.5" customHeight="1" x14ac:dyDescent="0.2">
      <c r="A243" s="34"/>
      <c r="B243" s="35"/>
      <c r="C243" s="203" t="s">
        <v>332</v>
      </c>
      <c r="D243" s="203" t="s">
        <v>135</v>
      </c>
      <c r="E243" s="204" t="s">
        <v>333</v>
      </c>
      <c r="F243" s="205" t="s">
        <v>334</v>
      </c>
      <c r="G243" s="206" t="s">
        <v>154</v>
      </c>
      <c r="H243" s="207">
        <v>120</v>
      </c>
      <c r="I243" s="208"/>
      <c r="J243" s="209">
        <f>ROUND(I243*H243,2)</f>
        <v>0</v>
      </c>
      <c r="K243" s="205" t="s">
        <v>139</v>
      </c>
      <c r="L243" s="39"/>
      <c r="M243" s="210" t="s">
        <v>1</v>
      </c>
      <c r="N243" s="211" t="s">
        <v>44</v>
      </c>
      <c r="O243" s="71"/>
      <c r="P243" s="212">
        <f>O243*H243</f>
        <v>0</v>
      </c>
      <c r="Q243" s="212">
        <v>0</v>
      </c>
      <c r="R243" s="212">
        <f>Q243*H243</f>
        <v>0</v>
      </c>
      <c r="S243" s="212">
        <v>0</v>
      </c>
      <c r="T243" s="213">
        <f>S243*H243</f>
        <v>0</v>
      </c>
      <c r="U243" s="34"/>
      <c r="V243" s="34"/>
      <c r="W243" s="34"/>
      <c r="X243" s="34"/>
      <c r="Y243" s="34"/>
      <c r="Z243" s="34"/>
      <c r="AA243" s="34"/>
      <c r="AB243" s="34"/>
      <c r="AC243" s="34"/>
      <c r="AD243" s="34"/>
      <c r="AE243" s="34"/>
      <c r="AR243" s="214" t="s">
        <v>239</v>
      </c>
      <c r="AT243" s="214" t="s">
        <v>135</v>
      </c>
      <c r="AU243" s="214" t="s">
        <v>88</v>
      </c>
      <c r="AY243" s="17" t="s">
        <v>132</v>
      </c>
      <c r="BE243" s="215">
        <f>IF(N243="základní",J243,0)</f>
        <v>0</v>
      </c>
      <c r="BF243" s="215">
        <f>IF(N243="snížená",J243,0)</f>
        <v>0</v>
      </c>
      <c r="BG243" s="215">
        <f>IF(N243="zákl. přenesená",J243,0)</f>
        <v>0</v>
      </c>
      <c r="BH243" s="215">
        <f>IF(N243="sníž. přenesená",J243,0)</f>
        <v>0</v>
      </c>
      <c r="BI243" s="215">
        <f>IF(N243="nulová",J243,0)</f>
        <v>0</v>
      </c>
      <c r="BJ243" s="17" t="s">
        <v>86</v>
      </c>
      <c r="BK243" s="215">
        <f>ROUND(I243*H243,2)</f>
        <v>0</v>
      </c>
      <c r="BL243" s="17" t="s">
        <v>239</v>
      </c>
      <c r="BM243" s="214" t="s">
        <v>335</v>
      </c>
    </row>
    <row r="244" spans="1:65" s="14" customFormat="1" ht="11.25" x14ac:dyDescent="0.2">
      <c r="B244" s="238"/>
      <c r="C244" s="239"/>
      <c r="D244" s="228" t="s">
        <v>147</v>
      </c>
      <c r="E244" s="240" t="s">
        <v>1</v>
      </c>
      <c r="F244" s="241" t="s">
        <v>336</v>
      </c>
      <c r="G244" s="239"/>
      <c r="H244" s="240" t="s">
        <v>1</v>
      </c>
      <c r="I244" s="242"/>
      <c r="J244" s="239"/>
      <c r="K244" s="239"/>
      <c r="L244" s="243"/>
      <c r="M244" s="244"/>
      <c r="N244" s="245"/>
      <c r="O244" s="245"/>
      <c r="P244" s="245"/>
      <c r="Q244" s="245"/>
      <c r="R244" s="245"/>
      <c r="S244" s="245"/>
      <c r="T244" s="246"/>
      <c r="AT244" s="247" t="s">
        <v>147</v>
      </c>
      <c r="AU244" s="247" t="s">
        <v>88</v>
      </c>
      <c r="AV244" s="14" t="s">
        <v>86</v>
      </c>
      <c r="AW244" s="14" t="s">
        <v>33</v>
      </c>
      <c r="AX244" s="14" t="s">
        <v>79</v>
      </c>
      <c r="AY244" s="247" t="s">
        <v>132</v>
      </c>
    </row>
    <row r="245" spans="1:65" s="13" customFormat="1" ht="11.25" x14ac:dyDescent="0.2">
      <c r="B245" s="226"/>
      <c r="C245" s="227"/>
      <c r="D245" s="228" t="s">
        <v>147</v>
      </c>
      <c r="E245" s="229" t="s">
        <v>1</v>
      </c>
      <c r="F245" s="230" t="s">
        <v>337</v>
      </c>
      <c r="G245" s="227"/>
      <c r="H245" s="231">
        <v>48</v>
      </c>
      <c r="I245" s="232"/>
      <c r="J245" s="227"/>
      <c r="K245" s="227"/>
      <c r="L245" s="233"/>
      <c r="M245" s="234"/>
      <c r="N245" s="235"/>
      <c r="O245" s="235"/>
      <c r="P245" s="235"/>
      <c r="Q245" s="235"/>
      <c r="R245" s="235"/>
      <c r="S245" s="235"/>
      <c r="T245" s="236"/>
      <c r="AT245" s="237" t="s">
        <v>147</v>
      </c>
      <c r="AU245" s="237" t="s">
        <v>88</v>
      </c>
      <c r="AV245" s="13" t="s">
        <v>88</v>
      </c>
      <c r="AW245" s="13" t="s">
        <v>33</v>
      </c>
      <c r="AX245" s="13" t="s">
        <v>79</v>
      </c>
      <c r="AY245" s="237" t="s">
        <v>132</v>
      </c>
    </row>
    <row r="246" spans="1:65" s="14" customFormat="1" ht="11.25" x14ac:dyDescent="0.2">
      <c r="B246" s="238"/>
      <c r="C246" s="239"/>
      <c r="D246" s="228" t="s">
        <v>147</v>
      </c>
      <c r="E246" s="240" t="s">
        <v>1</v>
      </c>
      <c r="F246" s="241" t="s">
        <v>338</v>
      </c>
      <c r="G246" s="239"/>
      <c r="H246" s="240" t="s">
        <v>1</v>
      </c>
      <c r="I246" s="242"/>
      <c r="J246" s="239"/>
      <c r="K246" s="239"/>
      <c r="L246" s="243"/>
      <c r="M246" s="244"/>
      <c r="N246" s="245"/>
      <c r="O246" s="245"/>
      <c r="P246" s="245"/>
      <c r="Q246" s="245"/>
      <c r="R246" s="245"/>
      <c r="S246" s="245"/>
      <c r="T246" s="246"/>
      <c r="AT246" s="247" t="s">
        <v>147</v>
      </c>
      <c r="AU246" s="247" t="s">
        <v>88</v>
      </c>
      <c r="AV246" s="14" t="s">
        <v>86</v>
      </c>
      <c r="AW246" s="14" t="s">
        <v>33</v>
      </c>
      <c r="AX246" s="14" t="s">
        <v>79</v>
      </c>
      <c r="AY246" s="247" t="s">
        <v>132</v>
      </c>
    </row>
    <row r="247" spans="1:65" s="13" customFormat="1" ht="11.25" x14ac:dyDescent="0.2">
      <c r="B247" s="226"/>
      <c r="C247" s="227"/>
      <c r="D247" s="228" t="s">
        <v>147</v>
      </c>
      <c r="E247" s="229" t="s">
        <v>1</v>
      </c>
      <c r="F247" s="230" t="s">
        <v>339</v>
      </c>
      <c r="G247" s="227"/>
      <c r="H247" s="231">
        <v>72</v>
      </c>
      <c r="I247" s="232"/>
      <c r="J247" s="227"/>
      <c r="K247" s="227"/>
      <c r="L247" s="233"/>
      <c r="M247" s="234"/>
      <c r="N247" s="235"/>
      <c r="O247" s="235"/>
      <c r="P247" s="235"/>
      <c r="Q247" s="235"/>
      <c r="R247" s="235"/>
      <c r="S247" s="235"/>
      <c r="T247" s="236"/>
      <c r="AT247" s="237" t="s">
        <v>147</v>
      </c>
      <c r="AU247" s="237" t="s">
        <v>88</v>
      </c>
      <c r="AV247" s="13" t="s">
        <v>88</v>
      </c>
      <c r="AW247" s="13" t="s">
        <v>33</v>
      </c>
      <c r="AX247" s="13" t="s">
        <v>79</v>
      </c>
      <c r="AY247" s="237" t="s">
        <v>132</v>
      </c>
    </row>
    <row r="248" spans="1:65" s="15" customFormat="1" ht="11.25" x14ac:dyDescent="0.2">
      <c r="B248" s="248"/>
      <c r="C248" s="249"/>
      <c r="D248" s="228" t="s">
        <v>147</v>
      </c>
      <c r="E248" s="250" t="s">
        <v>1</v>
      </c>
      <c r="F248" s="251" t="s">
        <v>163</v>
      </c>
      <c r="G248" s="249"/>
      <c r="H248" s="252">
        <v>120</v>
      </c>
      <c r="I248" s="253"/>
      <c r="J248" s="249"/>
      <c r="K248" s="249"/>
      <c r="L248" s="254"/>
      <c r="M248" s="255"/>
      <c r="N248" s="256"/>
      <c r="O248" s="256"/>
      <c r="P248" s="256"/>
      <c r="Q248" s="256"/>
      <c r="R248" s="256"/>
      <c r="S248" s="256"/>
      <c r="T248" s="257"/>
      <c r="AT248" s="258" t="s">
        <v>147</v>
      </c>
      <c r="AU248" s="258" t="s">
        <v>88</v>
      </c>
      <c r="AV248" s="15" t="s">
        <v>133</v>
      </c>
      <c r="AW248" s="15" t="s">
        <v>33</v>
      </c>
      <c r="AX248" s="15" t="s">
        <v>86</v>
      </c>
      <c r="AY248" s="258" t="s">
        <v>132</v>
      </c>
    </row>
    <row r="249" spans="1:65" s="2" customFormat="1" ht="21.75" customHeight="1" x14ac:dyDescent="0.2">
      <c r="A249" s="34"/>
      <c r="B249" s="35"/>
      <c r="C249" s="216" t="s">
        <v>340</v>
      </c>
      <c r="D249" s="216" t="s">
        <v>141</v>
      </c>
      <c r="E249" s="217" t="s">
        <v>341</v>
      </c>
      <c r="F249" s="218" t="s">
        <v>342</v>
      </c>
      <c r="G249" s="219" t="s">
        <v>154</v>
      </c>
      <c r="H249" s="220">
        <v>138</v>
      </c>
      <c r="I249" s="221"/>
      <c r="J249" s="222">
        <f>ROUND(I249*H249,2)</f>
        <v>0</v>
      </c>
      <c r="K249" s="218" t="s">
        <v>139</v>
      </c>
      <c r="L249" s="223"/>
      <c r="M249" s="224" t="s">
        <v>1</v>
      </c>
      <c r="N249" s="225" t="s">
        <v>44</v>
      </c>
      <c r="O249" s="71"/>
      <c r="P249" s="212">
        <f>O249*H249</f>
        <v>0</v>
      </c>
      <c r="Q249" s="212">
        <v>1.35E-2</v>
      </c>
      <c r="R249" s="212">
        <f>Q249*H249</f>
        <v>1.863</v>
      </c>
      <c r="S249" s="212">
        <v>0</v>
      </c>
      <c r="T249" s="213">
        <f>S249*H249</f>
        <v>0</v>
      </c>
      <c r="U249" s="34"/>
      <c r="V249" s="34"/>
      <c r="W249" s="34"/>
      <c r="X249" s="34"/>
      <c r="Y249" s="34"/>
      <c r="Z249" s="34"/>
      <c r="AA249" s="34"/>
      <c r="AB249" s="34"/>
      <c r="AC249" s="34"/>
      <c r="AD249" s="34"/>
      <c r="AE249" s="34"/>
      <c r="AR249" s="214" t="s">
        <v>303</v>
      </c>
      <c r="AT249" s="214" t="s">
        <v>141</v>
      </c>
      <c r="AU249" s="214" t="s">
        <v>88</v>
      </c>
      <c r="AY249" s="17" t="s">
        <v>132</v>
      </c>
      <c r="BE249" s="215">
        <f>IF(N249="základní",J249,0)</f>
        <v>0</v>
      </c>
      <c r="BF249" s="215">
        <f>IF(N249="snížená",J249,0)</f>
        <v>0</v>
      </c>
      <c r="BG249" s="215">
        <f>IF(N249="zákl. přenesená",J249,0)</f>
        <v>0</v>
      </c>
      <c r="BH249" s="215">
        <f>IF(N249="sníž. přenesená",J249,0)</f>
        <v>0</v>
      </c>
      <c r="BI249" s="215">
        <f>IF(N249="nulová",J249,0)</f>
        <v>0</v>
      </c>
      <c r="BJ249" s="17" t="s">
        <v>86</v>
      </c>
      <c r="BK249" s="215">
        <f>ROUND(I249*H249,2)</f>
        <v>0</v>
      </c>
      <c r="BL249" s="17" t="s">
        <v>239</v>
      </c>
      <c r="BM249" s="214" t="s">
        <v>343</v>
      </c>
    </row>
    <row r="250" spans="1:65" s="13" customFormat="1" ht="11.25" x14ac:dyDescent="0.2">
      <c r="B250" s="226"/>
      <c r="C250" s="227"/>
      <c r="D250" s="228" t="s">
        <v>147</v>
      </c>
      <c r="E250" s="227"/>
      <c r="F250" s="230" t="s">
        <v>344</v>
      </c>
      <c r="G250" s="227"/>
      <c r="H250" s="231">
        <v>138</v>
      </c>
      <c r="I250" s="232"/>
      <c r="J250" s="227"/>
      <c r="K250" s="227"/>
      <c r="L250" s="233"/>
      <c r="M250" s="234"/>
      <c r="N250" s="235"/>
      <c r="O250" s="235"/>
      <c r="P250" s="235"/>
      <c r="Q250" s="235"/>
      <c r="R250" s="235"/>
      <c r="S250" s="235"/>
      <c r="T250" s="236"/>
      <c r="AT250" s="237" t="s">
        <v>147</v>
      </c>
      <c r="AU250" s="237" t="s">
        <v>88</v>
      </c>
      <c r="AV250" s="13" t="s">
        <v>88</v>
      </c>
      <c r="AW250" s="13" t="s">
        <v>4</v>
      </c>
      <c r="AX250" s="13" t="s">
        <v>86</v>
      </c>
      <c r="AY250" s="237" t="s">
        <v>132</v>
      </c>
    </row>
    <row r="251" spans="1:65" s="2" customFormat="1" ht="33" customHeight="1" x14ac:dyDescent="0.2">
      <c r="A251" s="34"/>
      <c r="B251" s="35"/>
      <c r="C251" s="203" t="s">
        <v>345</v>
      </c>
      <c r="D251" s="203" t="s">
        <v>135</v>
      </c>
      <c r="E251" s="204" t="s">
        <v>346</v>
      </c>
      <c r="F251" s="205" t="s">
        <v>347</v>
      </c>
      <c r="G251" s="206" t="s">
        <v>154</v>
      </c>
      <c r="H251" s="207">
        <v>90.9</v>
      </c>
      <c r="I251" s="208"/>
      <c r="J251" s="209">
        <f>ROUND(I251*H251,2)</f>
        <v>0</v>
      </c>
      <c r="K251" s="205" t="s">
        <v>139</v>
      </c>
      <c r="L251" s="39"/>
      <c r="M251" s="210" t="s">
        <v>1</v>
      </c>
      <c r="N251" s="211" t="s">
        <v>44</v>
      </c>
      <c r="O251" s="71"/>
      <c r="P251" s="212">
        <f>O251*H251</f>
        <v>0</v>
      </c>
      <c r="Q251" s="212">
        <v>7.8399999999999997E-3</v>
      </c>
      <c r="R251" s="212">
        <f>Q251*H251</f>
        <v>0.71265600000000007</v>
      </c>
      <c r="S251" s="212">
        <v>0</v>
      </c>
      <c r="T251" s="213">
        <f>S251*H251</f>
        <v>0</v>
      </c>
      <c r="U251" s="34"/>
      <c r="V251" s="34"/>
      <c r="W251" s="34"/>
      <c r="X251" s="34"/>
      <c r="Y251" s="34"/>
      <c r="Z251" s="34"/>
      <c r="AA251" s="34"/>
      <c r="AB251" s="34"/>
      <c r="AC251" s="34"/>
      <c r="AD251" s="34"/>
      <c r="AE251" s="34"/>
      <c r="AR251" s="214" t="s">
        <v>239</v>
      </c>
      <c r="AT251" s="214" t="s">
        <v>135</v>
      </c>
      <c r="AU251" s="214" t="s">
        <v>88</v>
      </c>
      <c r="AY251" s="17" t="s">
        <v>132</v>
      </c>
      <c r="BE251" s="215">
        <f>IF(N251="základní",J251,0)</f>
        <v>0</v>
      </c>
      <c r="BF251" s="215">
        <f>IF(N251="snížená",J251,0)</f>
        <v>0</v>
      </c>
      <c r="BG251" s="215">
        <f>IF(N251="zákl. přenesená",J251,0)</f>
        <v>0</v>
      </c>
      <c r="BH251" s="215">
        <f>IF(N251="sníž. přenesená",J251,0)</f>
        <v>0</v>
      </c>
      <c r="BI251" s="215">
        <f>IF(N251="nulová",J251,0)</f>
        <v>0</v>
      </c>
      <c r="BJ251" s="17" t="s">
        <v>86</v>
      </c>
      <c r="BK251" s="215">
        <f>ROUND(I251*H251,2)</f>
        <v>0</v>
      </c>
      <c r="BL251" s="17" t="s">
        <v>239</v>
      </c>
      <c r="BM251" s="214" t="s">
        <v>348</v>
      </c>
    </row>
    <row r="252" spans="1:65" s="13" customFormat="1" ht="11.25" x14ac:dyDescent="0.2">
      <c r="B252" s="226"/>
      <c r="C252" s="227"/>
      <c r="D252" s="228" t="s">
        <v>147</v>
      </c>
      <c r="E252" s="229" t="s">
        <v>1</v>
      </c>
      <c r="F252" s="230" t="s">
        <v>349</v>
      </c>
      <c r="G252" s="227"/>
      <c r="H252" s="231">
        <v>90.9</v>
      </c>
      <c r="I252" s="232"/>
      <c r="J252" s="227"/>
      <c r="K252" s="227"/>
      <c r="L252" s="233"/>
      <c r="M252" s="234"/>
      <c r="N252" s="235"/>
      <c r="O252" s="235"/>
      <c r="P252" s="235"/>
      <c r="Q252" s="235"/>
      <c r="R252" s="235"/>
      <c r="S252" s="235"/>
      <c r="T252" s="236"/>
      <c r="AT252" s="237" t="s">
        <v>147</v>
      </c>
      <c r="AU252" s="237" t="s">
        <v>88</v>
      </c>
      <c r="AV252" s="13" t="s">
        <v>88</v>
      </c>
      <c r="AW252" s="13" t="s">
        <v>33</v>
      </c>
      <c r="AX252" s="13" t="s">
        <v>86</v>
      </c>
      <c r="AY252" s="237" t="s">
        <v>132</v>
      </c>
    </row>
    <row r="253" spans="1:65" s="2" customFormat="1" ht="21.75" customHeight="1" x14ac:dyDescent="0.2">
      <c r="A253" s="34"/>
      <c r="B253" s="35"/>
      <c r="C253" s="203" t="s">
        <v>350</v>
      </c>
      <c r="D253" s="203" t="s">
        <v>135</v>
      </c>
      <c r="E253" s="204" t="s">
        <v>351</v>
      </c>
      <c r="F253" s="205" t="s">
        <v>352</v>
      </c>
      <c r="G253" s="206" t="s">
        <v>154</v>
      </c>
      <c r="H253" s="207">
        <v>90.9</v>
      </c>
      <c r="I253" s="208"/>
      <c r="J253" s="209">
        <f>ROUND(I253*H253,2)</f>
        <v>0</v>
      </c>
      <c r="K253" s="205" t="s">
        <v>139</v>
      </c>
      <c r="L253" s="39"/>
      <c r="M253" s="210" t="s">
        <v>1</v>
      </c>
      <c r="N253" s="211" t="s">
        <v>44</v>
      </c>
      <c r="O253" s="71"/>
      <c r="P253" s="212">
        <f>O253*H253</f>
        <v>0</v>
      </c>
      <c r="Q253" s="212">
        <v>0</v>
      </c>
      <c r="R253" s="212">
        <f>Q253*H253</f>
        <v>0</v>
      </c>
      <c r="S253" s="212">
        <v>9.8499999999999994E-3</v>
      </c>
      <c r="T253" s="213">
        <f>S253*H253</f>
        <v>0.89536499999999997</v>
      </c>
      <c r="U253" s="34"/>
      <c r="V253" s="34"/>
      <c r="W253" s="34"/>
      <c r="X253" s="34"/>
      <c r="Y253" s="34"/>
      <c r="Z253" s="34"/>
      <c r="AA253" s="34"/>
      <c r="AB253" s="34"/>
      <c r="AC253" s="34"/>
      <c r="AD253" s="34"/>
      <c r="AE253" s="34"/>
      <c r="AR253" s="214" t="s">
        <v>239</v>
      </c>
      <c r="AT253" s="214" t="s">
        <v>135</v>
      </c>
      <c r="AU253" s="214" t="s">
        <v>88</v>
      </c>
      <c r="AY253" s="17" t="s">
        <v>132</v>
      </c>
      <c r="BE253" s="215">
        <f>IF(N253="základní",J253,0)</f>
        <v>0</v>
      </c>
      <c r="BF253" s="215">
        <f>IF(N253="snížená",J253,0)</f>
        <v>0</v>
      </c>
      <c r="BG253" s="215">
        <f>IF(N253="zákl. přenesená",J253,0)</f>
        <v>0</v>
      </c>
      <c r="BH253" s="215">
        <f>IF(N253="sníž. přenesená",J253,0)</f>
        <v>0</v>
      </c>
      <c r="BI253" s="215">
        <f>IF(N253="nulová",J253,0)</f>
        <v>0</v>
      </c>
      <c r="BJ253" s="17" t="s">
        <v>86</v>
      </c>
      <c r="BK253" s="215">
        <f>ROUND(I253*H253,2)</f>
        <v>0</v>
      </c>
      <c r="BL253" s="17" t="s">
        <v>239</v>
      </c>
      <c r="BM253" s="214" t="s">
        <v>353</v>
      </c>
    </row>
    <row r="254" spans="1:65" s="2" customFormat="1" ht="21.75" customHeight="1" x14ac:dyDescent="0.2">
      <c r="A254" s="34"/>
      <c r="B254" s="35"/>
      <c r="C254" s="203" t="s">
        <v>354</v>
      </c>
      <c r="D254" s="203" t="s">
        <v>135</v>
      </c>
      <c r="E254" s="204" t="s">
        <v>355</v>
      </c>
      <c r="F254" s="205" t="s">
        <v>356</v>
      </c>
      <c r="G254" s="206" t="s">
        <v>154</v>
      </c>
      <c r="H254" s="207">
        <v>474.66</v>
      </c>
      <c r="I254" s="208"/>
      <c r="J254" s="209">
        <f>ROUND(I254*H254,2)</f>
        <v>0</v>
      </c>
      <c r="K254" s="205" t="s">
        <v>139</v>
      </c>
      <c r="L254" s="39"/>
      <c r="M254" s="210" t="s">
        <v>1</v>
      </c>
      <c r="N254" s="211" t="s">
        <v>44</v>
      </c>
      <c r="O254" s="71"/>
      <c r="P254" s="212">
        <f>O254*H254</f>
        <v>0</v>
      </c>
      <c r="Q254" s="212">
        <v>0</v>
      </c>
      <c r="R254" s="212">
        <f>Q254*H254</f>
        <v>0</v>
      </c>
      <c r="S254" s="212">
        <v>2.4E-2</v>
      </c>
      <c r="T254" s="213">
        <f>S254*H254</f>
        <v>11.39184</v>
      </c>
      <c r="U254" s="34"/>
      <c r="V254" s="34"/>
      <c r="W254" s="34"/>
      <c r="X254" s="34"/>
      <c r="Y254" s="34"/>
      <c r="Z254" s="34"/>
      <c r="AA254" s="34"/>
      <c r="AB254" s="34"/>
      <c r="AC254" s="34"/>
      <c r="AD254" s="34"/>
      <c r="AE254" s="34"/>
      <c r="AR254" s="214" t="s">
        <v>239</v>
      </c>
      <c r="AT254" s="214" t="s">
        <v>135</v>
      </c>
      <c r="AU254" s="214" t="s">
        <v>88</v>
      </c>
      <c r="AY254" s="17" t="s">
        <v>132</v>
      </c>
      <c r="BE254" s="215">
        <f>IF(N254="základní",J254,0)</f>
        <v>0</v>
      </c>
      <c r="BF254" s="215">
        <f>IF(N254="snížená",J254,0)</f>
        <v>0</v>
      </c>
      <c r="BG254" s="215">
        <f>IF(N254="zákl. přenesená",J254,0)</f>
        <v>0</v>
      </c>
      <c r="BH254" s="215">
        <f>IF(N254="sníž. přenesená",J254,0)</f>
        <v>0</v>
      </c>
      <c r="BI254" s="215">
        <f>IF(N254="nulová",J254,0)</f>
        <v>0</v>
      </c>
      <c r="BJ254" s="17" t="s">
        <v>86</v>
      </c>
      <c r="BK254" s="215">
        <f>ROUND(I254*H254,2)</f>
        <v>0</v>
      </c>
      <c r="BL254" s="17" t="s">
        <v>239</v>
      </c>
      <c r="BM254" s="214" t="s">
        <v>357</v>
      </c>
    </row>
    <row r="255" spans="1:65" s="13" customFormat="1" ht="11.25" x14ac:dyDescent="0.2">
      <c r="B255" s="226"/>
      <c r="C255" s="227"/>
      <c r="D255" s="228" t="s">
        <v>147</v>
      </c>
      <c r="E255" s="229" t="s">
        <v>1</v>
      </c>
      <c r="F255" s="230" t="s">
        <v>358</v>
      </c>
      <c r="G255" s="227"/>
      <c r="H255" s="231">
        <v>474.66</v>
      </c>
      <c r="I255" s="232"/>
      <c r="J255" s="227"/>
      <c r="K255" s="227"/>
      <c r="L255" s="233"/>
      <c r="M255" s="234"/>
      <c r="N255" s="235"/>
      <c r="O255" s="235"/>
      <c r="P255" s="235"/>
      <c r="Q255" s="235"/>
      <c r="R255" s="235"/>
      <c r="S255" s="235"/>
      <c r="T255" s="236"/>
      <c r="AT255" s="237" t="s">
        <v>147</v>
      </c>
      <c r="AU255" s="237" t="s">
        <v>88</v>
      </c>
      <c r="AV255" s="13" t="s">
        <v>88</v>
      </c>
      <c r="AW255" s="13" t="s">
        <v>33</v>
      </c>
      <c r="AX255" s="13" t="s">
        <v>86</v>
      </c>
      <c r="AY255" s="237" t="s">
        <v>132</v>
      </c>
    </row>
    <row r="256" spans="1:65" s="2" customFormat="1" ht="21.75" customHeight="1" x14ac:dyDescent="0.2">
      <c r="A256" s="34"/>
      <c r="B256" s="35"/>
      <c r="C256" s="203" t="s">
        <v>359</v>
      </c>
      <c r="D256" s="203" t="s">
        <v>135</v>
      </c>
      <c r="E256" s="204" t="s">
        <v>360</v>
      </c>
      <c r="F256" s="205" t="s">
        <v>361</v>
      </c>
      <c r="G256" s="206" t="s">
        <v>154</v>
      </c>
      <c r="H256" s="207">
        <v>474.66</v>
      </c>
      <c r="I256" s="208"/>
      <c r="J256" s="209">
        <f>ROUND(I256*H256,2)</f>
        <v>0</v>
      </c>
      <c r="K256" s="205" t="s">
        <v>139</v>
      </c>
      <c r="L256" s="39"/>
      <c r="M256" s="210" t="s">
        <v>1</v>
      </c>
      <c r="N256" s="211" t="s">
        <v>44</v>
      </c>
      <c r="O256" s="71"/>
      <c r="P256" s="212">
        <f>O256*H256</f>
        <v>0</v>
      </c>
      <c r="Q256" s="212">
        <v>0</v>
      </c>
      <c r="R256" s="212">
        <f>Q256*H256</f>
        <v>0</v>
      </c>
      <c r="S256" s="212">
        <v>0</v>
      </c>
      <c r="T256" s="213">
        <f>S256*H256</f>
        <v>0</v>
      </c>
      <c r="U256" s="34"/>
      <c r="V256" s="34"/>
      <c r="W256" s="34"/>
      <c r="X256" s="34"/>
      <c r="Y256" s="34"/>
      <c r="Z256" s="34"/>
      <c r="AA256" s="34"/>
      <c r="AB256" s="34"/>
      <c r="AC256" s="34"/>
      <c r="AD256" s="34"/>
      <c r="AE256" s="34"/>
      <c r="AR256" s="214" t="s">
        <v>239</v>
      </c>
      <c r="AT256" s="214" t="s">
        <v>135</v>
      </c>
      <c r="AU256" s="214" t="s">
        <v>88</v>
      </c>
      <c r="AY256" s="17" t="s">
        <v>132</v>
      </c>
      <c r="BE256" s="215">
        <f>IF(N256="základní",J256,0)</f>
        <v>0</v>
      </c>
      <c r="BF256" s="215">
        <f>IF(N256="snížená",J256,0)</f>
        <v>0</v>
      </c>
      <c r="BG256" s="215">
        <f>IF(N256="zákl. přenesená",J256,0)</f>
        <v>0</v>
      </c>
      <c r="BH256" s="215">
        <f>IF(N256="sníž. přenesená",J256,0)</f>
        <v>0</v>
      </c>
      <c r="BI256" s="215">
        <f>IF(N256="nulová",J256,0)</f>
        <v>0</v>
      </c>
      <c r="BJ256" s="17" t="s">
        <v>86</v>
      </c>
      <c r="BK256" s="215">
        <f>ROUND(I256*H256,2)</f>
        <v>0</v>
      </c>
      <c r="BL256" s="17" t="s">
        <v>239</v>
      </c>
      <c r="BM256" s="214" t="s">
        <v>362</v>
      </c>
    </row>
    <row r="257" spans="1:65" s="13" customFormat="1" ht="11.25" x14ac:dyDescent="0.2">
      <c r="B257" s="226"/>
      <c r="C257" s="227"/>
      <c r="D257" s="228" t="s">
        <v>147</v>
      </c>
      <c r="E257" s="229" t="s">
        <v>1</v>
      </c>
      <c r="F257" s="230" t="s">
        <v>358</v>
      </c>
      <c r="G257" s="227"/>
      <c r="H257" s="231">
        <v>474.66</v>
      </c>
      <c r="I257" s="232"/>
      <c r="J257" s="227"/>
      <c r="K257" s="227"/>
      <c r="L257" s="233"/>
      <c r="M257" s="234"/>
      <c r="N257" s="235"/>
      <c r="O257" s="235"/>
      <c r="P257" s="235"/>
      <c r="Q257" s="235"/>
      <c r="R257" s="235"/>
      <c r="S257" s="235"/>
      <c r="T257" s="236"/>
      <c r="AT257" s="237" t="s">
        <v>147</v>
      </c>
      <c r="AU257" s="237" t="s">
        <v>88</v>
      </c>
      <c r="AV257" s="13" t="s">
        <v>88</v>
      </c>
      <c r="AW257" s="13" t="s">
        <v>33</v>
      </c>
      <c r="AX257" s="13" t="s">
        <v>86</v>
      </c>
      <c r="AY257" s="237" t="s">
        <v>132</v>
      </c>
    </row>
    <row r="258" spans="1:65" s="2" customFormat="1" ht="16.5" customHeight="1" x14ac:dyDescent="0.2">
      <c r="A258" s="34"/>
      <c r="B258" s="35"/>
      <c r="C258" s="216" t="s">
        <v>363</v>
      </c>
      <c r="D258" s="216" t="s">
        <v>141</v>
      </c>
      <c r="E258" s="217" t="s">
        <v>364</v>
      </c>
      <c r="F258" s="218" t="s">
        <v>365</v>
      </c>
      <c r="G258" s="219" t="s">
        <v>302</v>
      </c>
      <c r="H258" s="220">
        <v>31.327999999999999</v>
      </c>
      <c r="I258" s="221"/>
      <c r="J258" s="222">
        <f>ROUND(I258*H258,2)</f>
        <v>0</v>
      </c>
      <c r="K258" s="218" t="s">
        <v>1</v>
      </c>
      <c r="L258" s="223"/>
      <c r="M258" s="224" t="s">
        <v>1</v>
      </c>
      <c r="N258" s="225" t="s">
        <v>44</v>
      </c>
      <c r="O258" s="71"/>
      <c r="P258" s="212">
        <f>O258*H258</f>
        <v>0</v>
      </c>
      <c r="Q258" s="212">
        <v>0.44</v>
      </c>
      <c r="R258" s="212">
        <f>Q258*H258</f>
        <v>13.784319999999999</v>
      </c>
      <c r="S258" s="212">
        <v>0</v>
      </c>
      <c r="T258" s="213">
        <f>S258*H258</f>
        <v>0</v>
      </c>
      <c r="U258" s="34"/>
      <c r="V258" s="34"/>
      <c r="W258" s="34"/>
      <c r="X258" s="34"/>
      <c r="Y258" s="34"/>
      <c r="Z258" s="34"/>
      <c r="AA258" s="34"/>
      <c r="AB258" s="34"/>
      <c r="AC258" s="34"/>
      <c r="AD258" s="34"/>
      <c r="AE258" s="34"/>
      <c r="AR258" s="214" t="s">
        <v>303</v>
      </c>
      <c r="AT258" s="214" t="s">
        <v>141</v>
      </c>
      <c r="AU258" s="214" t="s">
        <v>88</v>
      </c>
      <c r="AY258" s="17" t="s">
        <v>132</v>
      </c>
      <c r="BE258" s="215">
        <f>IF(N258="základní",J258,0)</f>
        <v>0</v>
      </c>
      <c r="BF258" s="215">
        <f>IF(N258="snížená",J258,0)</f>
        <v>0</v>
      </c>
      <c r="BG258" s="215">
        <f>IF(N258="zákl. přenesená",J258,0)</f>
        <v>0</v>
      </c>
      <c r="BH258" s="215">
        <f>IF(N258="sníž. přenesená",J258,0)</f>
        <v>0</v>
      </c>
      <c r="BI258" s="215">
        <f>IF(N258="nulová",J258,0)</f>
        <v>0</v>
      </c>
      <c r="BJ258" s="17" t="s">
        <v>86</v>
      </c>
      <c r="BK258" s="215">
        <f>ROUND(I258*H258,2)</f>
        <v>0</v>
      </c>
      <c r="BL258" s="17" t="s">
        <v>239</v>
      </c>
      <c r="BM258" s="214" t="s">
        <v>366</v>
      </c>
    </row>
    <row r="259" spans="1:65" s="13" customFormat="1" ht="11.25" x14ac:dyDescent="0.2">
      <c r="B259" s="226"/>
      <c r="C259" s="227"/>
      <c r="D259" s="228" t="s">
        <v>147</v>
      </c>
      <c r="E259" s="229" t="s">
        <v>1</v>
      </c>
      <c r="F259" s="230" t="s">
        <v>367</v>
      </c>
      <c r="G259" s="227"/>
      <c r="H259" s="231">
        <v>28.48</v>
      </c>
      <c r="I259" s="232"/>
      <c r="J259" s="227"/>
      <c r="K259" s="227"/>
      <c r="L259" s="233"/>
      <c r="M259" s="234"/>
      <c r="N259" s="235"/>
      <c r="O259" s="235"/>
      <c r="P259" s="235"/>
      <c r="Q259" s="235"/>
      <c r="R259" s="235"/>
      <c r="S259" s="235"/>
      <c r="T259" s="236"/>
      <c r="AT259" s="237" t="s">
        <v>147</v>
      </c>
      <c r="AU259" s="237" t="s">
        <v>88</v>
      </c>
      <c r="AV259" s="13" t="s">
        <v>88</v>
      </c>
      <c r="AW259" s="13" t="s">
        <v>33</v>
      </c>
      <c r="AX259" s="13" t="s">
        <v>86</v>
      </c>
      <c r="AY259" s="237" t="s">
        <v>132</v>
      </c>
    </row>
    <row r="260" spans="1:65" s="13" customFormat="1" ht="11.25" x14ac:dyDescent="0.2">
      <c r="B260" s="226"/>
      <c r="C260" s="227"/>
      <c r="D260" s="228" t="s">
        <v>147</v>
      </c>
      <c r="E260" s="227"/>
      <c r="F260" s="230" t="s">
        <v>368</v>
      </c>
      <c r="G260" s="227"/>
      <c r="H260" s="231">
        <v>31.327999999999999</v>
      </c>
      <c r="I260" s="232"/>
      <c r="J260" s="227"/>
      <c r="K260" s="227"/>
      <c r="L260" s="233"/>
      <c r="M260" s="234"/>
      <c r="N260" s="235"/>
      <c r="O260" s="235"/>
      <c r="P260" s="235"/>
      <c r="Q260" s="235"/>
      <c r="R260" s="235"/>
      <c r="S260" s="235"/>
      <c r="T260" s="236"/>
      <c r="AT260" s="237" t="s">
        <v>147</v>
      </c>
      <c r="AU260" s="237" t="s">
        <v>88</v>
      </c>
      <c r="AV260" s="13" t="s">
        <v>88</v>
      </c>
      <c r="AW260" s="13" t="s">
        <v>4</v>
      </c>
      <c r="AX260" s="13" t="s">
        <v>86</v>
      </c>
      <c r="AY260" s="237" t="s">
        <v>132</v>
      </c>
    </row>
    <row r="261" spans="1:65" s="2" customFormat="1" ht="21.75" customHeight="1" x14ac:dyDescent="0.2">
      <c r="A261" s="34"/>
      <c r="B261" s="35"/>
      <c r="C261" s="203" t="s">
        <v>369</v>
      </c>
      <c r="D261" s="203" t="s">
        <v>135</v>
      </c>
      <c r="E261" s="204" t="s">
        <v>370</v>
      </c>
      <c r="F261" s="205" t="s">
        <v>371</v>
      </c>
      <c r="G261" s="206" t="s">
        <v>154</v>
      </c>
      <c r="H261" s="207">
        <v>494.202</v>
      </c>
      <c r="I261" s="208"/>
      <c r="J261" s="209">
        <f>ROUND(I261*H261,2)</f>
        <v>0</v>
      </c>
      <c r="K261" s="205" t="s">
        <v>1</v>
      </c>
      <c r="L261" s="39"/>
      <c r="M261" s="210" t="s">
        <v>1</v>
      </c>
      <c r="N261" s="211" t="s">
        <v>44</v>
      </c>
      <c r="O261" s="71"/>
      <c r="P261" s="212">
        <f>O261*H261</f>
        <v>0</v>
      </c>
      <c r="Q261" s="212">
        <v>2.0000000000000001E-4</v>
      </c>
      <c r="R261" s="212">
        <f>Q261*H261</f>
        <v>9.8840400000000009E-2</v>
      </c>
      <c r="S261" s="212">
        <v>0</v>
      </c>
      <c r="T261" s="213">
        <f>S261*H261</f>
        <v>0</v>
      </c>
      <c r="U261" s="34"/>
      <c r="V261" s="34"/>
      <c r="W261" s="34"/>
      <c r="X261" s="34"/>
      <c r="Y261" s="34"/>
      <c r="Z261" s="34"/>
      <c r="AA261" s="34"/>
      <c r="AB261" s="34"/>
      <c r="AC261" s="34"/>
      <c r="AD261" s="34"/>
      <c r="AE261" s="34"/>
      <c r="AR261" s="214" t="s">
        <v>239</v>
      </c>
      <c r="AT261" s="214" t="s">
        <v>135</v>
      </c>
      <c r="AU261" s="214" t="s">
        <v>88</v>
      </c>
      <c r="AY261" s="17" t="s">
        <v>132</v>
      </c>
      <c r="BE261" s="215">
        <f>IF(N261="základní",J261,0)</f>
        <v>0</v>
      </c>
      <c r="BF261" s="215">
        <f>IF(N261="snížená",J261,0)</f>
        <v>0</v>
      </c>
      <c r="BG261" s="215">
        <f>IF(N261="zákl. přenesená",J261,0)</f>
        <v>0</v>
      </c>
      <c r="BH261" s="215">
        <f>IF(N261="sníž. přenesená",J261,0)</f>
        <v>0</v>
      </c>
      <c r="BI261" s="215">
        <f>IF(N261="nulová",J261,0)</f>
        <v>0</v>
      </c>
      <c r="BJ261" s="17" t="s">
        <v>86</v>
      </c>
      <c r="BK261" s="215">
        <f>ROUND(I261*H261,2)</f>
        <v>0</v>
      </c>
      <c r="BL261" s="17" t="s">
        <v>239</v>
      </c>
      <c r="BM261" s="214" t="s">
        <v>372</v>
      </c>
    </row>
    <row r="262" spans="1:65" s="13" customFormat="1" ht="11.25" x14ac:dyDescent="0.2">
      <c r="B262" s="226"/>
      <c r="C262" s="227"/>
      <c r="D262" s="228" t="s">
        <v>147</v>
      </c>
      <c r="E262" s="229" t="s">
        <v>1</v>
      </c>
      <c r="F262" s="230" t="s">
        <v>373</v>
      </c>
      <c r="G262" s="227"/>
      <c r="H262" s="231">
        <v>494.202</v>
      </c>
      <c r="I262" s="232"/>
      <c r="J262" s="227"/>
      <c r="K262" s="227"/>
      <c r="L262" s="233"/>
      <c r="M262" s="234"/>
      <c r="N262" s="235"/>
      <c r="O262" s="235"/>
      <c r="P262" s="235"/>
      <c r="Q262" s="235"/>
      <c r="R262" s="235"/>
      <c r="S262" s="235"/>
      <c r="T262" s="236"/>
      <c r="AT262" s="237" t="s">
        <v>147</v>
      </c>
      <c r="AU262" s="237" t="s">
        <v>88</v>
      </c>
      <c r="AV262" s="13" t="s">
        <v>88</v>
      </c>
      <c r="AW262" s="13" t="s">
        <v>33</v>
      </c>
      <c r="AX262" s="13" t="s">
        <v>86</v>
      </c>
      <c r="AY262" s="237" t="s">
        <v>132</v>
      </c>
    </row>
    <row r="263" spans="1:65" s="2" customFormat="1" ht="21.75" customHeight="1" x14ac:dyDescent="0.2">
      <c r="A263" s="34"/>
      <c r="B263" s="35"/>
      <c r="C263" s="203" t="s">
        <v>374</v>
      </c>
      <c r="D263" s="203" t="s">
        <v>135</v>
      </c>
      <c r="E263" s="204" t="s">
        <v>375</v>
      </c>
      <c r="F263" s="205" t="s">
        <v>376</v>
      </c>
      <c r="G263" s="206" t="s">
        <v>167</v>
      </c>
      <c r="H263" s="207">
        <v>188.4</v>
      </c>
      <c r="I263" s="208"/>
      <c r="J263" s="209">
        <f>ROUND(I263*H263,2)</f>
        <v>0</v>
      </c>
      <c r="K263" s="205" t="s">
        <v>139</v>
      </c>
      <c r="L263" s="39"/>
      <c r="M263" s="210" t="s">
        <v>1</v>
      </c>
      <c r="N263" s="211" t="s">
        <v>44</v>
      </c>
      <c r="O263" s="71"/>
      <c r="P263" s="212">
        <f>O263*H263</f>
        <v>0</v>
      </c>
      <c r="Q263" s="212">
        <v>0</v>
      </c>
      <c r="R263" s="212">
        <f>Q263*H263</f>
        <v>0</v>
      </c>
      <c r="S263" s="212">
        <v>0</v>
      </c>
      <c r="T263" s="213">
        <f>S263*H263</f>
        <v>0</v>
      </c>
      <c r="U263" s="34"/>
      <c r="V263" s="34"/>
      <c r="W263" s="34"/>
      <c r="X263" s="34"/>
      <c r="Y263" s="34"/>
      <c r="Z263" s="34"/>
      <c r="AA263" s="34"/>
      <c r="AB263" s="34"/>
      <c r="AC263" s="34"/>
      <c r="AD263" s="34"/>
      <c r="AE263" s="34"/>
      <c r="AR263" s="214" t="s">
        <v>239</v>
      </c>
      <c r="AT263" s="214" t="s">
        <v>135</v>
      </c>
      <c r="AU263" s="214" t="s">
        <v>88</v>
      </c>
      <c r="AY263" s="17" t="s">
        <v>132</v>
      </c>
      <c r="BE263" s="215">
        <f>IF(N263="základní",J263,0)</f>
        <v>0</v>
      </c>
      <c r="BF263" s="215">
        <f>IF(N263="snížená",J263,0)</f>
        <v>0</v>
      </c>
      <c r="BG263" s="215">
        <f>IF(N263="zákl. přenesená",J263,0)</f>
        <v>0</v>
      </c>
      <c r="BH263" s="215">
        <f>IF(N263="sníž. přenesená",J263,0)</f>
        <v>0</v>
      </c>
      <c r="BI263" s="215">
        <f>IF(N263="nulová",J263,0)</f>
        <v>0</v>
      </c>
      <c r="BJ263" s="17" t="s">
        <v>86</v>
      </c>
      <c r="BK263" s="215">
        <f>ROUND(I263*H263,2)</f>
        <v>0</v>
      </c>
      <c r="BL263" s="17" t="s">
        <v>239</v>
      </c>
      <c r="BM263" s="214" t="s">
        <v>377</v>
      </c>
    </row>
    <row r="264" spans="1:65" s="13" customFormat="1" ht="11.25" x14ac:dyDescent="0.2">
      <c r="B264" s="226"/>
      <c r="C264" s="227"/>
      <c r="D264" s="228" t="s">
        <v>147</v>
      </c>
      <c r="E264" s="229" t="s">
        <v>1</v>
      </c>
      <c r="F264" s="230" t="s">
        <v>378</v>
      </c>
      <c r="G264" s="227"/>
      <c r="H264" s="231">
        <v>188.4</v>
      </c>
      <c r="I264" s="232"/>
      <c r="J264" s="227"/>
      <c r="K264" s="227"/>
      <c r="L264" s="233"/>
      <c r="M264" s="234"/>
      <c r="N264" s="235"/>
      <c r="O264" s="235"/>
      <c r="P264" s="235"/>
      <c r="Q264" s="235"/>
      <c r="R264" s="235"/>
      <c r="S264" s="235"/>
      <c r="T264" s="236"/>
      <c r="AT264" s="237" t="s">
        <v>147</v>
      </c>
      <c r="AU264" s="237" t="s">
        <v>88</v>
      </c>
      <c r="AV264" s="13" t="s">
        <v>88</v>
      </c>
      <c r="AW264" s="13" t="s">
        <v>33</v>
      </c>
      <c r="AX264" s="13" t="s">
        <v>86</v>
      </c>
      <c r="AY264" s="237" t="s">
        <v>132</v>
      </c>
    </row>
    <row r="265" spans="1:65" s="2" customFormat="1" ht="16.5" customHeight="1" x14ac:dyDescent="0.2">
      <c r="A265" s="34"/>
      <c r="B265" s="35"/>
      <c r="C265" s="216" t="s">
        <v>379</v>
      </c>
      <c r="D265" s="216" t="s">
        <v>141</v>
      </c>
      <c r="E265" s="217" t="s">
        <v>380</v>
      </c>
      <c r="F265" s="218" t="s">
        <v>381</v>
      </c>
      <c r="G265" s="219" t="s">
        <v>302</v>
      </c>
      <c r="H265" s="220">
        <v>0.86</v>
      </c>
      <c r="I265" s="221"/>
      <c r="J265" s="222">
        <f>ROUND(I265*H265,2)</f>
        <v>0</v>
      </c>
      <c r="K265" s="218" t="s">
        <v>139</v>
      </c>
      <c r="L265" s="223"/>
      <c r="M265" s="224" t="s">
        <v>1</v>
      </c>
      <c r="N265" s="225" t="s">
        <v>44</v>
      </c>
      <c r="O265" s="71"/>
      <c r="P265" s="212">
        <f>O265*H265</f>
        <v>0</v>
      </c>
      <c r="Q265" s="212">
        <v>0.55000000000000004</v>
      </c>
      <c r="R265" s="212">
        <f>Q265*H265</f>
        <v>0.47300000000000003</v>
      </c>
      <c r="S265" s="212">
        <v>0</v>
      </c>
      <c r="T265" s="213">
        <f>S265*H265</f>
        <v>0</v>
      </c>
      <c r="U265" s="34"/>
      <c r="V265" s="34"/>
      <c r="W265" s="34"/>
      <c r="X265" s="34"/>
      <c r="Y265" s="34"/>
      <c r="Z265" s="34"/>
      <c r="AA265" s="34"/>
      <c r="AB265" s="34"/>
      <c r="AC265" s="34"/>
      <c r="AD265" s="34"/>
      <c r="AE265" s="34"/>
      <c r="AR265" s="214" t="s">
        <v>303</v>
      </c>
      <c r="AT265" s="214" t="s">
        <v>141</v>
      </c>
      <c r="AU265" s="214" t="s">
        <v>88</v>
      </c>
      <c r="AY265" s="17" t="s">
        <v>132</v>
      </c>
      <c r="BE265" s="215">
        <f>IF(N265="základní",J265,0)</f>
        <v>0</v>
      </c>
      <c r="BF265" s="215">
        <f>IF(N265="snížená",J265,0)</f>
        <v>0</v>
      </c>
      <c r="BG265" s="215">
        <f>IF(N265="zákl. přenesená",J265,0)</f>
        <v>0</v>
      </c>
      <c r="BH265" s="215">
        <f>IF(N265="sníž. přenesená",J265,0)</f>
        <v>0</v>
      </c>
      <c r="BI265" s="215">
        <f>IF(N265="nulová",J265,0)</f>
        <v>0</v>
      </c>
      <c r="BJ265" s="17" t="s">
        <v>86</v>
      </c>
      <c r="BK265" s="215">
        <f>ROUND(I265*H265,2)</f>
        <v>0</v>
      </c>
      <c r="BL265" s="17" t="s">
        <v>239</v>
      </c>
      <c r="BM265" s="214" t="s">
        <v>382</v>
      </c>
    </row>
    <row r="266" spans="1:65" s="13" customFormat="1" ht="11.25" x14ac:dyDescent="0.2">
      <c r="B266" s="226"/>
      <c r="C266" s="227"/>
      <c r="D266" s="228" t="s">
        <v>147</v>
      </c>
      <c r="E266" s="229" t="s">
        <v>1</v>
      </c>
      <c r="F266" s="230" t="s">
        <v>383</v>
      </c>
      <c r="G266" s="227"/>
      <c r="H266" s="231">
        <v>0.78200000000000003</v>
      </c>
      <c r="I266" s="232"/>
      <c r="J266" s="227"/>
      <c r="K266" s="227"/>
      <c r="L266" s="233"/>
      <c r="M266" s="234"/>
      <c r="N266" s="235"/>
      <c r="O266" s="235"/>
      <c r="P266" s="235"/>
      <c r="Q266" s="235"/>
      <c r="R266" s="235"/>
      <c r="S266" s="235"/>
      <c r="T266" s="236"/>
      <c r="AT266" s="237" t="s">
        <v>147</v>
      </c>
      <c r="AU266" s="237" t="s">
        <v>88</v>
      </c>
      <c r="AV266" s="13" t="s">
        <v>88</v>
      </c>
      <c r="AW266" s="13" t="s">
        <v>33</v>
      </c>
      <c r="AX266" s="13" t="s">
        <v>86</v>
      </c>
      <c r="AY266" s="237" t="s">
        <v>132</v>
      </c>
    </row>
    <row r="267" spans="1:65" s="13" customFormat="1" ht="11.25" x14ac:dyDescent="0.2">
      <c r="B267" s="226"/>
      <c r="C267" s="227"/>
      <c r="D267" s="228" t="s">
        <v>147</v>
      </c>
      <c r="E267" s="227"/>
      <c r="F267" s="230" t="s">
        <v>384</v>
      </c>
      <c r="G267" s="227"/>
      <c r="H267" s="231">
        <v>0.86</v>
      </c>
      <c r="I267" s="232"/>
      <c r="J267" s="227"/>
      <c r="K267" s="227"/>
      <c r="L267" s="233"/>
      <c r="M267" s="234"/>
      <c r="N267" s="235"/>
      <c r="O267" s="235"/>
      <c r="P267" s="235"/>
      <c r="Q267" s="235"/>
      <c r="R267" s="235"/>
      <c r="S267" s="235"/>
      <c r="T267" s="236"/>
      <c r="AT267" s="237" t="s">
        <v>147</v>
      </c>
      <c r="AU267" s="237" t="s">
        <v>88</v>
      </c>
      <c r="AV267" s="13" t="s">
        <v>88</v>
      </c>
      <c r="AW267" s="13" t="s">
        <v>4</v>
      </c>
      <c r="AX267" s="13" t="s">
        <v>86</v>
      </c>
      <c r="AY267" s="237" t="s">
        <v>132</v>
      </c>
    </row>
    <row r="268" spans="1:65" s="2" customFormat="1" ht="21.75" customHeight="1" x14ac:dyDescent="0.2">
      <c r="A268" s="34"/>
      <c r="B268" s="35"/>
      <c r="C268" s="203" t="s">
        <v>385</v>
      </c>
      <c r="D268" s="203" t="s">
        <v>135</v>
      </c>
      <c r="E268" s="204" t="s">
        <v>386</v>
      </c>
      <c r="F268" s="205" t="s">
        <v>387</v>
      </c>
      <c r="G268" s="206" t="s">
        <v>193</v>
      </c>
      <c r="H268" s="207">
        <v>1</v>
      </c>
      <c r="I268" s="208"/>
      <c r="J268" s="209">
        <f>ROUND(I268*H268,2)</f>
        <v>0</v>
      </c>
      <c r="K268" s="205" t="s">
        <v>1</v>
      </c>
      <c r="L268" s="39"/>
      <c r="M268" s="210" t="s">
        <v>1</v>
      </c>
      <c r="N268" s="211" t="s">
        <v>44</v>
      </c>
      <c r="O268" s="71"/>
      <c r="P268" s="212">
        <f>O268*H268</f>
        <v>0</v>
      </c>
      <c r="Q268" s="212">
        <v>0</v>
      </c>
      <c r="R268" s="212">
        <f>Q268*H268</f>
        <v>0</v>
      </c>
      <c r="S268" s="212">
        <v>0</v>
      </c>
      <c r="T268" s="213">
        <f>S268*H268</f>
        <v>0</v>
      </c>
      <c r="U268" s="34"/>
      <c r="V268" s="34"/>
      <c r="W268" s="34"/>
      <c r="X268" s="34"/>
      <c r="Y268" s="34"/>
      <c r="Z268" s="34"/>
      <c r="AA268" s="34"/>
      <c r="AB268" s="34"/>
      <c r="AC268" s="34"/>
      <c r="AD268" s="34"/>
      <c r="AE268" s="34"/>
      <c r="AR268" s="214" t="s">
        <v>239</v>
      </c>
      <c r="AT268" s="214" t="s">
        <v>135</v>
      </c>
      <c r="AU268" s="214" t="s">
        <v>88</v>
      </c>
      <c r="AY268" s="17" t="s">
        <v>132</v>
      </c>
      <c r="BE268" s="215">
        <f>IF(N268="základní",J268,0)</f>
        <v>0</v>
      </c>
      <c r="BF268" s="215">
        <f>IF(N268="snížená",J268,0)</f>
        <v>0</v>
      </c>
      <c r="BG268" s="215">
        <f>IF(N268="zákl. přenesená",J268,0)</f>
        <v>0</v>
      </c>
      <c r="BH268" s="215">
        <f>IF(N268="sníž. přenesená",J268,0)</f>
        <v>0</v>
      </c>
      <c r="BI268" s="215">
        <f>IF(N268="nulová",J268,0)</f>
        <v>0</v>
      </c>
      <c r="BJ268" s="17" t="s">
        <v>86</v>
      </c>
      <c r="BK268" s="215">
        <f>ROUND(I268*H268,2)</f>
        <v>0</v>
      </c>
      <c r="BL268" s="17" t="s">
        <v>239</v>
      </c>
      <c r="BM268" s="214" t="s">
        <v>388</v>
      </c>
    </row>
    <row r="269" spans="1:65" s="12" customFormat="1" ht="22.9" customHeight="1" x14ac:dyDescent="0.2">
      <c r="B269" s="187"/>
      <c r="C269" s="188"/>
      <c r="D269" s="189" t="s">
        <v>78</v>
      </c>
      <c r="E269" s="201" t="s">
        <v>389</v>
      </c>
      <c r="F269" s="201" t="s">
        <v>390</v>
      </c>
      <c r="G269" s="188"/>
      <c r="H269" s="188"/>
      <c r="I269" s="191"/>
      <c r="J269" s="202">
        <f>BK269</f>
        <v>0</v>
      </c>
      <c r="K269" s="188"/>
      <c r="L269" s="193"/>
      <c r="M269" s="194"/>
      <c r="N269" s="195"/>
      <c r="O269" s="195"/>
      <c r="P269" s="196">
        <f>SUM(P270:P284)</f>
        <v>0</v>
      </c>
      <c r="Q269" s="195"/>
      <c r="R269" s="196">
        <f>SUM(R270:R284)</f>
        <v>4.2008544000000008</v>
      </c>
      <c r="S269" s="195"/>
      <c r="T269" s="197">
        <f>SUM(T270:T284)</f>
        <v>3.1245120000000002</v>
      </c>
      <c r="AR269" s="198" t="s">
        <v>88</v>
      </c>
      <c r="AT269" s="199" t="s">
        <v>78</v>
      </c>
      <c r="AU269" s="199" t="s">
        <v>86</v>
      </c>
      <c r="AY269" s="198" t="s">
        <v>132</v>
      </c>
      <c r="BK269" s="200">
        <f>SUM(BK270:BK284)</f>
        <v>0</v>
      </c>
    </row>
    <row r="270" spans="1:65" s="2" customFormat="1" ht="16.5" customHeight="1" x14ac:dyDescent="0.2">
      <c r="A270" s="34"/>
      <c r="B270" s="35"/>
      <c r="C270" s="203" t="s">
        <v>391</v>
      </c>
      <c r="D270" s="203" t="s">
        <v>135</v>
      </c>
      <c r="E270" s="204" t="s">
        <v>392</v>
      </c>
      <c r="F270" s="205" t="s">
        <v>393</v>
      </c>
      <c r="G270" s="206" t="s">
        <v>154</v>
      </c>
      <c r="H270" s="207">
        <v>547.20000000000005</v>
      </c>
      <c r="I270" s="208"/>
      <c r="J270" s="209">
        <f>ROUND(I270*H270,2)</f>
        <v>0</v>
      </c>
      <c r="K270" s="205" t="s">
        <v>139</v>
      </c>
      <c r="L270" s="39"/>
      <c r="M270" s="210" t="s">
        <v>1</v>
      </c>
      <c r="N270" s="211" t="s">
        <v>44</v>
      </c>
      <c r="O270" s="71"/>
      <c r="P270" s="212">
        <f>O270*H270</f>
        <v>0</v>
      </c>
      <c r="Q270" s="212">
        <v>0</v>
      </c>
      <c r="R270" s="212">
        <f>Q270*H270</f>
        <v>0</v>
      </c>
      <c r="S270" s="212">
        <v>5.7099999999999998E-3</v>
      </c>
      <c r="T270" s="213">
        <f>S270*H270</f>
        <v>3.1245120000000002</v>
      </c>
      <c r="U270" s="34"/>
      <c r="V270" s="34"/>
      <c r="W270" s="34"/>
      <c r="X270" s="34"/>
      <c r="Y270" s="34"/>
      <c r="Z270" s="34"/>
      <c r="AA270" s="34"/>
      <c r="AB270" s="34"/>
      <c r="AC270" s="34"/>
      <c r="AD270" s="34"/>
      <c r="AE270" s="34"/>
      <c r="AR270" s="214" t="s">
        <v>239</v>
      </c>
      <c r="AT270" s="214" t="s">
        <v>135</v>
      </c>
      <c r="AU270" s="214" t="s">
        <v>88</v>
      </c>
      <c r="AY270" s="17" t="s">
        <v>132</v>
      </c>
      <c r="BE270" s="215">
        <f>IF(N270="základní",J270,0)</f>
        <v>0</v>
      </c>
      <c r="BF270" s="215">
        <f>IF(N270="snížená",J270,0)</f>
        <v>0</v>
      </c>
      <c r="BG270" s="215">
        <f>IF(N270="zákl. přenesená",J270,0)</f>
        <v>0</v>
      </c>
      <c r="BH270" s="215">
        <f>IF(N270="sníž. přenesená",J270,0)</f>
        <v>0</v>
      </c>
      <c r="BI270" s="215">
        <f>IF(N270="nulová",J270,0)</f>
        <v>0</v>
      </c>
      <c r="BJ270" s="17" t="s">
        <v>86</v>
      </c>
      <c r="BK270" s="215">
        <f>ROUND(I270*H270,2)</f>
        <v>0</v>
      </c>
      <c r="BL270" s="17" t="s">
        <v>239</v>
      </c>
      <c r="BM270" s="214" t="s">
        <v>394</v>
      </c>
    </row>
    <row r="271" spans="1:65" s="13" customFormat="1" ht="11.25" x14ac:dyDescent="0.2">
      <c r="B271" s="226"/>
      <c r="C271" s="227"/>
      <c r="D271" s="228" t="s">
        <v>147</v>
      </c>
      <c r="E271" s="229" t="s">
        <v>1</v>
      </c>
      <c r="F271" s="230" t="s">
        <v>288</v>
      </c>
      <c r="G271" s="227"/>
      <c r="H271" s="231">
        <v>502.8</v>
      </c>
      <c r="I271" s="232"/>
      <c r="J271" s="227"/>
      <c r="K271" s="227"/>
      <c r="L271" s="233"/>
      <c r="M271" s="234"/>
      <c r="N271" s="235"/>
      <c r="O271" s="235"/>
      <c r="P271" s="235"/>
      <c r="Q271" s="235"/>
      <c r="R271" s="235"/>
      <c r="S271" s="235"/>
      <c r="T271" s="236"/>
      <c r="AT271" s="237" t="s">
        <v>147</v>
      </c>
      <c r="AU271" s="237" t="s">
        <v>88</v>
      </c>
      <c r="AV271" s="13" t="s">
        <v>88</v>
      </c>
      <c r="AW271" s="13" t="s">
        <v>33</v>
      </c>
      <c r="AX271" s="13" t="s">
        <v>79</v>
      </c>
      <c r="AY271" s="237" t="s">
        <v>132</v>
      </c>
    </row>
    <row r="272" spans="1:65" s="13" customFormat="1" ht="11.25" x14ac:dyDescent="0.2">
      <c r="B272" s="226"/>
      <c r="C272" s="227"/>
      <c r="D272" s="228" t="s">
        <v>147</v>
      </c>
      <c r="E272" s="229" t="s">
        <v>1</v>
      </c>
      <c r="F272" s="230" t="s">
        <v>289</v>
      </c>
      <c r="G272" s="227"/>
      <c r="H272" s="231">
        <v>44.4</v>
      </c>
      <c r="I272" s="232"/>
      <c r="J272" s="227"/>
      <c r="K272" s="227"/>
      <c r="L272" s="233"/>
      <c r="M272" s="234"/>
      <c r="N272" s="235"/>
      <c r="O272" s="235"/>
      <c r="P272" s="235"/>
      <c r="Q272" s="235"/>
      <c r="R272" s="235"/>
      <c r="S272" s="235"/>
      <c r="T272" s="236"/>
      <c r="AT272" s="237" t="s">
        <v>147</v>
      </c>
      <c r="AU272" s="237" t="s">
        <v>88</v>
      </c>
      <c r="AV272" s="13" t="s">
        <v>88</v>
      </c>
      <c r="AW272" s="13" t="s">
        <v>33</v>
      </c>
      <c r="AX272" s="13" t="s">
        <v>79</v>
      </c>
      <c r="AY272" s="237" t="s">
        <v>132</v>
      </c>
    </row>
    <row r="273" spans="1:65" s="15" customFormat="1" ht="11.25" x14ac:dyDescent="0.2">
      <c r="B273" s="248"/>
      <c r="C273" s="249"/>
      <c r="D273" s="228" t="s">
        <v>147</v>
      </c>
      <c r="E273" s="250" t="s">
        <v>1</v>
      </c>
      <c r="F273" s="251" t="s">
        <v>163</v>
      </c>
      <c r="G273" s="249"/>
      <c r="H273" s="252">
        <v>547.20000000000005</v>
      </c>
      <c r="I273" s="253"/>
      <c r="J273" s="249"/>
      <c r="K273" s="249"/>
      <c r="L273" s="254"/>
      <c r="M273" s="255"/>
      <c r="N273" s="256"/>
      <c r="O273" s="256"/>
      <c r="P273" s="256"/>
      <c r="Q273" s="256"/>
      <c r="R273" s="256"/>
      <c r="S273" s="256"/>
      <c r="T273" s="257"/>
      <c r="AT273" s="258" t="s">
        <v>147</v>
      </c>
      <c r="AU273" s="258" t="s">
        <v>88</v>
      </c>
      <c r="AV273" s="15" t="s">
        <v>133</v>
      </c>
      <c r="AW273" s="15" t="s">
        <v>33</v>
      </c>
      <c r="AX273" s="15" t="s">
        <v>86</v>
      </c>
      <c r="AY273" s="258" t="s">
        <v>132</v>
      </c>
    </row>
    <row r="274" spans="1:65" s="2" customFormat="1" ht="16.5" customHeight="1" x14ac:dyDescent="0.2">
      <c r="A274" s="34"/>
      <c r="B274" s="35"/>
      <c r="C274" s="203" t="s">
        <v>395</v>
      </c>
      <c r="D274" s="203" t="s">
        <v>135</v>
      </c>
      <c r="E274" s="204" t="s">
        <v>396</v>
      </c>
      <c r="F274" s="205" t="s">
        <v>397</v>
      </c>
      <c r="G274" s="206" t="s">
        <v>167</v>
      </c>
      <c r="H274" s="207">
        <v>547.20000000000005</v>
      </c>
      <c r="I274" s="208"/>
      <c r="J274" s="209">
        <f>ROUND(I274*H274,2)</f>
        <v>0</v>
      </c>
      <c r="K274" s="205" t="s">
        <v>139</v>
      </c>
      <c r="L274" s="39"/>
      <c r="M274" s="210" t="s">
        <v>1</v>
      </c>
      <c r="N274" s="211" t="s">
        <v>44</v>
      </c>
      <c r="O274" s="71"/>
      <c r="P274" s="212">
        <f>O274*H274</f>
        <v>0</v>
      </c>
      <c r="Q274" s="212">
        <v>0</v>
      </c>
      <c r="R274" s="212">
        <f>Q274*H274</f>
        <v>0</v>
      </c>
      <c r="S274" s="212">
        <v>0</v>
      </c>
      <c r="T274" s="213">
        <f>S274*H274</f>
        <v>0</v>
      </c>
      <c r="U274" s="34"/>
      <c r="V274" s="34"/>
      <c r="W274" s="34"/>
      <c r="X274" s="34"/>
      <c r="Y274" s="34"/>
      <c r="Z274" s="34"/>
      <c r="AA274" s="34"/>
      <c r="AB274" s="34"/>
      <c r="AC274" s="34"/>
      <c r="AD274" s="34"/>
      <c r="AE274" s="34"/>
      <c r="AR274" s="214" t="s">
        <v>239</v>
      </c>
      <c r="AT274" s="214" t="s">
        <v>135</v>
      </c>
      <c r="AU274" s="214" t="s">
        <v>88</v>
      </c>
      <c r="AY274" s="17" t="s">
        <v>132</v>
      </c>
      <c r="BE274" s="215">
        <f>IF(N274="základní",J274,0)</f>
        <v>0</v>
      </c>
      <c r="BF274" s="215">
        <f>IF(N274="snížená",J274,0)</f>
        <v>0</v>
      </c>
      <c r="BG274" s="215">
        <f>IF(N274="zákl. přenesená",J274,0)</f>
        <v>0</v>
      </c>
      <c r="BH274" s="215">
        <f>IF(N274="sníž. přenesená",J274,0)</f>
        <v>0</v>
      </c>
      <c r="BI274" s="215">
        <f>IF(N274="nulová",J274,0)</f>
        <v>0</v>
      </c>
      <c r="BJ274" s="17" t="s">
        <v>86</v>
      </c>
      <c r="BK274" s="215">
        <f>ROUND(I274*H274,2)</f>
        <v>0</v>
      </c>
      <c r="BL274" s="17" t="s">
        <v>239</v>
      </c>
      <c r="BM274" s="214" t="s">
        <v>398</v>
      </c>
    </row>
    <row r="275" spans="1:65" s="13" customFormat="1" ht="11.25" x14ac:dyDescent="0.2">
      <c r="B275" s="226"/>
      <c r="C275" s="227"/>
      <c r="D275" s="228" t="s">
        <v>147</v>
      </c>
      <c r="E275" s="229" t="s">
        <v>1</v>
      </c>
      <c r="F275" s="230" t="s">
        <v>288</v>
      </c>
      <c r="G275" s="227"/>
      <c r="H275" s="231">
        <v>502.8</v>
      </c>
      <c r="I275" s="232"/>
      <c r="J275" s="227"/>
      <c r="K275" s="227"/>
      <c r="L275" s="233"/>
      <c r="M275" s="234"/>
      <c r="N275" s="235"/>
      <c r="O275" s="235"/>
      <c r="P275" s="235"/>
      <c r="Q275" s="235"/>
      <c r="R275" s="235"/>
      <c r="S275" s="235"/>
      <c r="T275" s="236"/>
      <c r="AT275" s="237" t="s">
        <v>147</v>
      </c>
      <c r="AU275" s="237" t="s">
        <v>88</v>
      </c>
      <c r="AV275" s="13" t="s">
        <v>88</v>
      </c>
      <c r="AW275" s="13" t="s">
        <v>33</v>
      </c>
      <c r="AX275" s="13" t="s">
        <v>79</v>
      </c>
      <c r="AY275" s="237" t="s">
        <v>132</v>
      </c>
    </row>
    <row r="276" spans="1:65" s="13" customFormat="1" ht="11.25" x14ac:dyDescent="0.2">
      <c r="B276" s="226"/>
      <c r="C276" s="227"/>
      <c r="D276" s="228" t="s">
        <v>147</v>
      </c>
      <c r="E276" s="229" t="s">
        <v>1</v>
      </c>
      <c r="F276" s="230" t="s">
        <v>289</v>
      </c>
      <c r="G276" s="227"/>
      <c r="H276" s="231">
        <v>44.4</v>
      </c>
      <c r="I276" s="232"/>
      <c r="J276" s="227"/>
      <c r="K276" s="227"/>
      <c r="L276" s="233"/>
      <c r="M276" s="234"/>
      <c r="N276" s="235"/>
      <c r="O276" s="235"/>
      <c r="P276" s="235"/>
      <c r="Q276" s="235"/>
      <c r="R276" s="235"/>
      <c r="S276" s="235"/>
      <c r="T276" s="236"/>
      <c r="AT276" s="237" t="s">
        <v>147</v>
      </c>
      <c r="AU276" s="237" t="s">
        <v>88</v>
      </c>
      <c r="AV276" s="13" t="s">
        <v>88</v>
      </c>
      <c r="AW276" s="13" t="s">
        <v>33</v>
      </c>
      <c r="AX276" s="13" t="s">
        <v>79</v>
      </c>
      <c r="AY276" s="237" t="s">
        <v>132</v>
      </c>
    </row>
    <row r="277" spans="1:65" s="15" customFormat="1" ht="11.25" x14ac:dyDescent="0.2">
      <c r="B277" s="248"/>
      <c r="C277" s="249"/>
      <c r="D277" s="228" t="s">
        <v>147</v>
      </c>
      <c r="E277" s="250" t="s">
        <v>1</v>
      </c>
      <c r="F277" s="251" t="s">
        <v>163</v>
      </c>
      <c r="G277" s="249"/>
      <c r="H277" s="252">
        <v>547.20000000000005</v>
      </c>
      <c r="I277" s="253"/>
      <c r="J277" s="249"/>
      <c r="K277" s="249"/>
      <c r="L277" s="254"/>
      <c r="M277" s="255"/>
      <c r="N277" s="256"/>
      <c r="O277" s="256"/>
      <c r="P277" s="256"/>
      <c r="Q277" s="256"/>
      <c r="R277" s="256"/>
      <c r="S277" s="256"/>
      <c r="T277" s="257"/>
      <c r="AT277" s="258" t="s">
        <v>147</v>
      </c>
      <c r="AU277" s="258" t="s">
        <v>88</v>
      </c>
      <c r="AV277" s="15" t="s">
        <v>133</v>
      </c>
      <c r="AW277" s="15" t="s">
        <v>33</v>
      </c>
      <c r="AX277" s="15" t="s">
        <v>86</v>
      </c>
      <c r="AY277" s="258" t="s">
        <v>132</v>
      </c>
    </row>
    <row r="278" spans="1:65" s="2" customFormat="1" ht="21.75" customHeight="1" x14ac:dyDescent="0.2">
      <c r="A278" s="34"/>
      <c r="B278" s="35"/>
      <c r="C278" s="216" t="s">
        <v>399</v>
      </c>
      <c r="D278" s="216" t="s">
        <v>141</v>
      </c>
      <c r="E278" s="217" t="s">
        <v>400</v>
      </c>
      <c r="F278" s="218" t="s">
        <v>401</v>
      </c>
      <c r="G278" s="219" t="s">
        <v>154</v>
      </c>
      <c r="H278" s="220">
        <v>629.28</v>
      </c>
      <c r="I278" s="221"/>
      <c r="J278" s="222">
        <f>ROUND(I278*H278,2)</f>
        <v>0</v>
      </c>
      <c r="K278" s="218" t="s">
        <v>139</v>
      </c>
      <c r="L278" s="223"/>
      <c r="M278" s="224" t="s">
        <v>1</v>
      </c>
      <c r="N278" s="225" t="s">
        <v>44</v>
      </c>
      <c r="O278" s="71"/>
      <c r="P278" s="212">
        <f>O278*H278</f>
        <v>0</v>
      </c>
      <c r="Q278" s="212">
        <v>3.8000000000000002E-4</v>
      </c>
      <c r="R278" s="212">
        <f>Q278*H278</f>
        <v>0.23912639999999999</v>
      </c>
      <c r="S278" s="212">
        <v>0</v>
      </c>
      <c r="T278" s="213">
        <f>S278*H278</f>
        <v>0</v>
      </c>
      <c r="U278" s="34"/>
      <c r="V278" s="34"/>
      <c r="W278" s="34"/>
      <c r="X278" s="34"/>
      <c r="Y278" s="34"/>
      <c r="Z278" s="34"/>
      <c r="AA278" s="34"/>
      <c r="AB278" s="34"/>
      <c r="AC278" s="34"/>
      <c r="AD278" s="34"/>
      <c r="AE278" s="34"/>
      <c r="AR278" s="214" t="s">
        <v>303</v>
      </c>
      <c r="AT278" s="214" t="s">
        <v>141</v>
      </c>
      <c r="AU278" s="214" t="s">
        <v>88</v>
      </c>
      <c r="AY278" s="17" t="s">
        <v>132</v>
      </c>
      <c r="BE278" s="215">
        <f>IF(N278="základní",J278,0)</f>
        <v>0</v>
      </c>
      <c r="BF278" s="215">
        <f>IF(N278="snížená",J278,0)</f>
        <v>0</v>
      </c>
      <c r="BG278" s="215">
        <f>IF(N278="zákl. přenesená",J278,0)</f>
        <v>0</v>
      </c>
      <c r="BH278" s="215">
        <f>IF(N278="sníž. přenesená",J278,0)</f>
        <v>0</v>
      </c>
      <c r="BI278" s="215">
        <f>IF(N278="nulová",J278,0)</f>
        <v>0</v>
      </c>
      <c r="BJ278" s="17" t="s">
        <v>86</v>
      </c>
      <c r="BK278" s="215">
        <f>ROUND(I278*H278,2)</f>
        <v>0</v>
      </c>
      <c r="BL278" s="17" t="s">
        <v>239</v>
      </c>
      <c r="BM278" s="214" t="s">
        <v>402</v>
      </c>
    </row>
    <row r="279" spans="1:65" s="13" customFormat="1" ht="11.25" x14ac:dyDescent="0.2">
      <c r="B279" s="226"/>
      <c r="C279" s="227"/>
      <c r="D279" s="228" t="s">
        <v>147</v>
      </c>
      <c r="E279" s="227"/>
      <c r="F279" s="230" t="s">
        <v>403</v>
      </c>
      <c r="G279" s="227"/>
      <c r="H279" s="231">
        <v>629.28</v>
      </c>
      <c r="I279" s="232"/>
      <c r="J279" s="227"/>
      <c r="K279" s="227"/>
      <c r="L279" s="233"/>
      <c r="M279" s="234"/>
      <c r="N279" s="235"/>
      <c r="O279" s="235"/>
      <c r="P279" s="235"/>
      <c r="Q279" s="235"/>
      <c r="R279" s="235"/>
      <c r="S279" s="235"/>
      <c r="T279" s="236"/>
      <c r="AT279" s="237" t="s">
        <v>147</v>
      </c>
      <c r="AU279" s="237" t="s">
        <v>88</v>
      </c>
      <c r="AV279" s="13" t="s">
        <v>88</v>
      </c>
      <c r="AW279" s="13" t="s">
        <v>4</v>
      </c>
      <c r="AX279" s="13" t="s">
        <v>86</v>
      </c>
      <c r="AY279" s="237" t="s">
        <v>132</v>
      </c>
    </row>
    <row r="280" spans="1:65" s="2" customFormat="1" ht="21.75" customHeight="1" x14ac:dyDescent="0.2">
      <c r="A280" s="34"/>
      <c r="B280" s="35"/>
      <c r="C280" s="203" t="s">
        <v>404</v>
      </c>
      <c r="D280" s="203" t="s">
        <v>135</v>
      </c>
      <c r="E280" s="204" t="s">
        <v>405</v>
      </c>
      <c r="F280" s="205" t="s">
        <v>406</v>
      </c>
      <c r="G280" s="206" t="s">
        <v>154</v>
      </c>
      <c r="H280" s="207">
        <v>547.20000000000005</v>
      </c>
      <c r="I280" s="208"/>
      <c r="J280" s="209">
        <f>ROUND(I280*H280,2)</f>
        <v>0</v>
      </c>
      <c r="K280" s="205" t="s">
        <v>139</v>
      </c>
      <c r="L280" s="39"/>
      <c r="M280" s="210" t="s">
        <v>1</v>
      </c>
      <c r="N280" s="211" t="s">
        <v>44</v>
      </c>
      <c r="O280" s="71"/>
      <c r="P280" s="212">
        <f>O280*H280</f>
        <v>0</v>
      </c>
      <c r="Q280" s="212">
        <v>7.2399999999999999E-3</v>
      </c>
      <c r="R280" s="212">
        <f>Q280*H280</f>
        <v>3.9617280000000004</v>
      </c>
      <c r="S280" s="212">
        <v>0</v>
      </c>
      <c r="T280" s="213">
        <f>S280*H280</f>
        <v>0</v>
      </c>
      <c r="U280" s="34"/>
      <c r="V280" s="34"/>
      <c r="W280" s="34"/>
      <c r="X280" s="34"/>
      <c r="Y280" s="34"/>
      <c r="Z280" s="34"/>
      <c r="AA280" s="34"/>
      <c r="AB280" s="34"/>
      <c r="AC280" s="34"/>
      <c r="AD280" s="34"/>
      <c r="AE280" s="34"/>
      <c r="AR280" s="214" t="s">
        <v>239</v>
      </c>
      <c r="AT280" s="214" t="s">
        <v>135</v>
      </c>
      <c r="AU280" s="214" t="s">
        <v>88</v>
      </c>
      <c r="AY280" s="17" t="s">
        <v>132</v>
      </c>
      <c r="BE280" s="215">
        <f>IF(N280="základní",J280,0)</f>
        <v>0</v>
      </c>
      <c r="BF280" s="215">
        <f>IF(N280="snížená",J280,0)</f>
        <v>0</v>
      </c>
      <c r="BG280" s="215">
        <f>IF(N280="zákl. přenesená",J280,0)</f>
        <v>0</v>
      </c>
      <c r="BH280" s="215">
        <f>IF(N280="sníž. přenesená",J280,0)</f>
        <v>0</v>
      </c>
      <c r="BI280" s="215">
        <f>IF(N280="nulová",J280,0)</f>
        <v>0</v>
      </c>
      <c r="BJ280" s="17" t="s">
        <v>86</v>
      </c>
      <c r="BK280" s="215">
        <f>ROUND(I280*H280,2)</f>
        <v>0</v>
      </c>
      <c r="BL280" s="17" t="s">
        <v>239</v>
      </c>
      <c r="BM280" s="214" t="s">
        <v>407</v>
      </c>
    </row>
    <row r="281" spans="1:65" s="13" customFormat="1" ht="11.25" x14ac:dyDescent="0.2">
      <c r="B281" s="226"/>
      <c r="C281" s="227"/>
      <c r="D281" s="228" t="s">
        <v>147</v>
      </c>
      <c r="E281" s="229" t="s">
        <v>1</v>
      </c>
      <c r="F281" s="230" t="s">
        <v>288</v>
      </c>
      <c r="G281" s="227"/>
      <c r="H281" s="231">
        <v>502.8</v>
      </c>
      <c r="I281" s="232"/>
      <c r="J281" s="227"/>
      <c r="K281" s="227"/>
      <c r="L281" s="233"/>
      <c r="M281" s="234"/>
      <c r="N281" s="235"/>
      <c r="O281" s="235"/>
      <c r="P281" s="235"/>
      <c r="Q281" s="235"/>
      <c r="R281" s="235"/>
      <c r="S281" s="235"/>
      <c r="T281" s="236"/>
      <c r="AT281" s="237" t="s">
        <v>147</v>
      </c>
      <c r="AU281" s="237" t="s">
        <v>88</v>
      </c>
      <c r="AV281" s="13" t="s">
        <v>88</v>
      </c>
      <c r="AW281" s="13" t="s">
        <v>33</v>
      </c>
      <c r="AX281" s="13" t="s">
        <v>79</v>
      </c>
      <c r="AY281" s="237" t="s">
        <v>132</v>
      </c>
    </row>
    <row r="282" spans="1:65" s="13" customFormat="1" ht="11.25" x14ac:dyDescent="0.2">
      <c r="B282" s="226"/>
      <c r="C282" s="227"/>
      <c r="D282" s="228" t="s">
        <v>147</v>
      </c>
      <c r="E282" s="229" t="s">
        <v>1</v>
      </c>
      <c r="F282" s="230" t="s">
        <v>289</v>
      </c>
      <c r="G282" s="227"/>
      <c r="H282" s="231">
        <v>44.4</v>
      </c>
      <c r="I282" s="232"/>
      <c r="J282" s="227"/>
      <c r="K282" s="227"/>
      <c r="L282" s="233"/>
      <c r="M282" s="234"/>
      <c r="N282" s="235"/>
      <c r="O282" s="235"/>
      <c r="P282" s="235"/>
      <c r="Q282" s="235"/>
      <c r="R282" s="235"/>
      <c r="S282" s="235"/>
      <c r="T282" s="236"/>
      <c r="AT282" s="237" t="s">
        <v>147</v>
      </c>
      <c r="AU282" s="237" t="s">
        <v>88</v>
      </c>
      <c r="AV282" s="13" t="s">
        <v>88</v>
      </c>
      <c r="AW282" s="13" t="s">
        <v>33</v>
      </c>
      <c r="AX282" s="13" t="s">
        <v>79</v>
      </c>
      <c r="AY282" s="237" t="s">
        <v>132</v>
      </c>
    </row>
    <row r="283" spans="1:65" s="15" customFormat="1" ht="11.25" x14ac:dyDescent="0.2">
      <c r="B283" s="248"/>
      <c r="C283" s="249"/>
      <c r="D283" s="228" t="s">
        <v>147</v>
      </c>
      <c r="E283" s="250" t="s">
        <v>1</v>
      </c>
      <c r="F283" s="251" t="s">
        <v>163</v>
      </c>
      <c r="G283" s="249"/>
      <c r="H283" s="252">
        <v>547.20000000000005</v>
      </c>
      <c r="I283" s="253"/>
      <c r="J283" s="249"/>
      <c r="K283" s="249"/>
      <c r="L283" s="254"/>
      <c r="M283" s="255"/>
      <c r="N283" s="256"/>
      <c r="O283" s="256"/>
      <c r="P283" s="256"/>
      <c r="Q283" s="256"/>
      <c r="R283" s="256"/>
      <c r="S283" s="256"/>
      <c r="T283" s="257"/>
      <c r="AT283" s="258" t="s">
        <v>147</v>
      </c>
      <c r="AU283" s="258" t="s">
        <v>88</v>
      </c>
      <c r="AV283" s="15" t="s">
        <v>133</v>
      </c>
      <c r="AW283" s="15" t="s">
        <v>33</v>
      </c>
      <c r="AX283" s="15" t="s">
        <v>86</v>
      </c>
      <c r="AY283" s="258" t="s">
        <v>132</v>
      </c>
    </row>
    <row r="284" spans="1:65" s="2" customFormat="1" ht="21.75" customHeight="1" x14ac:dyDescent="0.2">
      <c r="A284" s="34"/>
      <c r="B284" s="35"/>
      <c r="C284" s="203" t="s">
        <v>408</v>
      </c>
      <c r="D284" s="203" t="s">
        <v>135</v>
      </c>
      <c r="E284" s="204" t="s">
        <v>409</v>
      </c>
      <c r="F284" s="205" t="s">
        <v>410</v>
      </c>
      <c r="G284" s="206" t="s">
        <v>193</v>
      </c>
      <c r="H284" s="207">
        <v>1</v>
      </c>
      <c r="I284" s="208"/>
      <c r="J284" s="209">
        <f>ROUND(I284*H284,2)</f>
        <v>0</v>
      </c>
      <c r="K284" s="205" t="s">
        <v>1</v>
      </c>
      <c r="L284" s="39"/>
      <c r="M284" s="210" t="s">
        <v>1</v>
      </c>
      <c r="N284" s="211" t="s">
        <v>44</v>
      </c>
      <c r="O284" s="71"/>
      <c r="P284" s="212">
        <f>O284*H284</f>
        <v>0</v>
      </c>
      <c r="Q284" s="212">
        <v>0</v>
      </c>
      <c r="R284" s="212">
        <f>Q284*H284</f>
        <v>0</v>
      </c>
      <c r="S284" s="212">
        <v>0</v>
      </c>
      <c r="T284" s="213">
        <f>S284*H284</f>
        <v>0</v>
      </c>
      <c r="U284" s="34"/>
      <c r="V284" s="34"/>
      <c r="W284" s="34"/>
      <c r="X284" s="34"/>
      <c r="Y284" s="34"/>
      <c r="Z284" s="34"/>
      <c r="AA284" s="34"/>
      <c r="AB284" s="34"/>
      <c r="AC284" s="34"/>
      <c r="AD284" s="34"/>
      <c r="AE284" s="34"/>
      <c r="AR284" s="214" t="s">
        <v>239</v>
      </c>
      <c r="AT284" s="214" t="s">
        <v>135</v>
      </c>
      <c r="AU284" s="214" t="s">
        <v>88</v>
      </c>
      <c r="AY284" s="17" t="s">
        <v>132</v>
      </c>
      <c r="BE284" s="215">
        <f>IF(N284="základní",J284,0)</f>
        <v>0</v>
      </c>
      <c r="BF284" s="215">
        <f>IF(N284="snížená",J284,0)</f>
        <v>0</v>
      </c>
      <c r="BG284" s="215">
        <f>IF(N284="zákl. přenesená",J284,0)</f>
        <v>0</v>
      </c>
      <c r="BH284" s="215">
        <f>IF(N284="sníž. přenesená",J284,0)</f>
        <v>0</v>
      </c>
      <c r="BI284" s="215">
        <f>IF(N284="nulová",J284,0)</f>
        <v>0</v>
      </c>
      <c r="BJ284" s="17" t="s">
        <v>86</v>
      </c>
      <c r="BK284" s="215">
        <f>ROUND(I284*H284,2)</f>
        <v>0</v>
      </c>
      <c r="BL284" s="17" t="s">
        <v>239</v>
      </c>
      <c r="BM284" s="214" t="s">
        <v>411</v>
      </c>
    </row>
    <row r="285" spans="1:65" s="12" customFormat="1" ht="22.9" customHeight="1" x14ac:dyDescent="0.2">
      <c r="B285" s="187"/>
      <c r="C285" s="188"/>
      <c r="D285" s="189" t="s">
        <v>78</v>
      </c>
      <c r="E285" s="201" t="s">
        <v>412</v>
      </c>
      <c r="F285" s="201" t="s">
        <v>413</v>
      </c>
      <c r="G285" s="188"/>
      <c r="H285" s="188"/>
      <c r="I285" s="191"/>
      <c r="J285" s="202">
        <f>BK285</f>
        <v>0</v>
      </c>
      <c r="K285" s="188"/>
      <c r="L285" s="193"/>
      <c r="M285" s="194"/>
      <c r="N285" s="195"/>
      <c r="O285" s="195"/>
      <c r="P285" s="196">
        <f>SUM(P286:P312)</f>
        <v>0</v>
      </c>
      <c r="Q285" s="195"/>
      <c r="R285" s="196">
        <f>SUM(R286:R312)</f>
        <v>4.5135392999999988</v>
      </c>
      <c r="S285" s="195"/>
      <c r="T285" s="197">
        <f>SUM(T286:T312)</f>
        <v>17.195039999999999</v>
      </c>
      <c r="AR285" s="198" t="s">
        <v>88</v>
      </c>
      <c r="AT285" s="199" t="s">
        <v>78</v>
      </c>
      <c r="AU285" s="199" t="s">
        <v>86</v>
      </c>
      <c r="AY285" s="198" t="s">
        <v>132</v>
      </c>
      <c r="BK285" s="200">
        <f>SUM(BK286:BK312)</f>
        <v>0</v>
      </c>
    </row>
    <row r="286" spans="1:65" s="2" customFormat="1" ht="16.5" customHeight="1" x14ac:dyDescent="0.2">
      <c r="A286" s="34"/>
      <c r="B286" s="35"/>
      <c r="C286" s="203" t="s">
        <v>414</v>
      </c>
      <c r="D286" s="203" t="s">
        <v>135</v>
      </c>
      <c r="E286" s="204" t="s">
        <v>415</v>
      </c>
      <c r="F286" s="205" t="s">
        <v>416</v>
      </c>
      <c r="G286" s="206" t="s">
        <v>154</v>
      </c>
      <c r="H286" s="207">
        <v>161.28</v>
      </c>
      <c r="I286" s="208"/>
      <c r="J286" s="209">
        <f>ROUND(I286*H286,2)</f>
        <v>0</v>
      </c>
      <c r="K286" s="205" t="s">
        <v>139</v>
      </c>
      <c r="L286" s="39"/>
      <c r="M286" s="210" t="s">
        <v>1</v>
      </c>
      <c r="N286" s="211" t="s">
        <v>44</v>
      </c>
      <c r="O286" s="71"/>
      <c r="P286" s="212">
        <f>O286*H286</f>
        <v>0</v>
      </c>
      <c r="Q286" s="212">
        <v>6.0000000000000002E-5</v>
      </c>
      <c r="R286" s="212">
        <f>Q286*H286</f>
        <v>9.676800000000001E-3</v>
      </c>
      <c r="S286" s="212">
        <v>0</v>
      </c>
      <c r="T286" s="213">
        <f>S286*H286</f>
        <v>0</v>
      </c>
      <c r="U286" s="34"/>
      <c r="V286" s="34"/>
      <c r="W286" s="34"/>
      <c r="X286" s="34"/>
      <c r="Y286" s="34"/>
      <c r="Z286" s="34"/>
      <c r="AA286" s="34"/>
      <c r="AB286" s="34"/>
      <c r="AC286" s="34"/>
      <c r="AD286" s="34"/>
      <c r="AE286" s="34"/>
      <c r="AR286" s="214" t="s">
        <v>239</v>
      </c>
      <c r="AT286" s="214" t="s">
        <v>135</v>
      </c>
      <c r="AU286" s="214" t="s">
        <v>88</v>
      </c>
      <c r="AY286" s="17" t="s">
        <v>132</v>
      </c>
      <c r="BE286" s="215">
        <f>IF(N286="základní",J286,0)</f>
        <v>0</v>
      </c>
      <c r="BF286" s="215">
        <f>IF(N286="snížená",J286,0)</f>
        <v>0</v>
      </c>
      <c r="BG286" s="215">
        <f>IF(N286="zákl. přenesená",J286,0)</f>
        <v>0</v>
      </c>
      <c r="BH286" s="215">
        <f>IF(N286="sníž. přenesená",J286,0)</f>
        <v>0</v>
      </c>
      <c r="BI286" s="215">
        <f>IF(N286="nulová",J286,0)</f>
        <v>0</v>
      </c>
      <c r="BJ286" s="17" t="s">
        <v>86</v>
      </c>
      <c r="BK286" s="215">
        <f>ROUND(I286*H286,2)</f>
        <v>0</v>
      </c>
      <c r="BL286" s="17" t="s">
        <v>239</v>
      </c>
      <c r="BM286" s="214" t="s">
        <v>417</v>
      </c>
    </row>
    <row r="287" spans="1:65" s="13" customFormat="1" ht="11.25" x14ac:dyDescent="0.2">
      <c r="B287" s="226"/>
      <c r="C287" s="227"/>
      <c r="D287" s="228" t="s">
        <v>147</v>
      </c>
      <c r="E287" s="229" t="s">
        <v>1</v>
      </c>
      <c r="F287" s="230" t="s">
        <v>418</v>
      </c>
      <c r="G287" s="227"/>
      <c r="H287" s="231">
        <v>161.28</v>
      </c>
      <c r="I287" s="232"/>
      <c r="J287" s="227"/>
      <c r="K287" s="227"/>
      <c r="L287" s="233"/>
      <c r="M287" s="234"/>
      <c r="N287" s="235"/>
      <c r="O287" s="235"/>
      <c r="P287" s="235"/>
      <c r="Q287" s="235"/>
      <c r="R287" s="235"/>
      <c r="S287" s="235"/>
      <c r="T287" s="236"/>
      <c r="AT287" s="237" t="s">
        <v>147</v>
      </c>
      <c r="AU287" s="237" t="s">
        <v>88</v>
      </c>
      <c r="AV287" s="13" t="s">
        <v>88</v>
      </c>
      <c r="AW287" s="13" t="s">
        <v>33</v>
      </c>
      <c r="AX287" s="13" t="s">
        <v>86</v>
      </c>
      <c r="AY287" s="237" t="s">
        <v>132</v>
      </c>
    </row>
    <row r="288" spans="1:65" s="2" customFormat="1" ht="16.5" customHeight="1" x14ac:dyDescent="0.2">
      <c r="A288" s="34"/>
      <c r="B288" s="35"/>
      <c r="C288" s="216" t="s">
        <v>419</v>
      </c>
      <c r="D288" s="216" t="s">
        <v>141</v>
      </c>
      <c r="E288" s="217" t="s">
        <v>420</v>
      </c>
      <c r="F288" s="218" t="s">
        <v>421</v>
      </c>
      <c r="G288" s="219" t="s">
        <v>144</v>
      </c>
      <c r="H288" s="220">
        <v>4.1420000000000003</v>
      </c>
      <c r="I288" s="221"/>
      <c r="J288" s="222">
        <f>ROUND(I288*H288,2)</f>
        <v>0</v>
      </c>
      <c r="K288" s="218" t="s">
        <v>1</v>
      </c>
      <c r="L288" s="223"/>
      <c r="M288" s="224" t="s">
        <v>1</v>
      </c>
      <c r="N288" s="225" t="s">
        <v>44</v>
      </c>
      <c r="O288" s="71"/>
      <c r="P288" s="212">
        <f>O288*H288</f>
        <v>0</v>
      </c>
      <c r="Q288" s="212">
        <v>1</v>
      </c>
      <c r="R288" s="212">
        <f>Q288*H288</f>
        <v>4.1420000000000003</v>
      </c>
      <c r="S288" s="212">
        <v>0</v>
      </c>
      <c r="T288" s="213">
        <f>S288*H288</f>
        <v>0</v>
      </c>
      <c r="U288" s="34"/>
      <c r="V288" s="34"/>
      <c r="W288" s="34"/>
      <c r="X288" s="34"/>
      <c r="Y288" s="34"/>
      <c r="Z288" s="34"/>
      <c r="AA288" s="34"/>
      <c r="AB288" s="34"/>
      <c r="AC288" s="34"/>
      <c r="AD288" s="34"/>
      <c r="AE288" s="34"/>
      <c r="AR288" s="214" t="s">
        <v>303</v>
      </c>
      <c r="AT288" s="214" t="s">
        <v>141</v>
      </c>
      <c r="AU288" s="214" t="s">
        <v>88</v>
      </c>
      <c r="AY288" s="17" t="s">
        <v>132</v>
      </c>
      <c r="BE288" s="215">
        <f>IF(N288="základní",J288,0)</f>
        <v>0</v>
      </c>
      <c r="BF288" s="215">
        <f>IF(N288="snížená",J288,0)</f>
        <v>0</v>
      </c>
      <c r="BG288" s="215">
        <f>IF(N288="zákl. přenesená",J288,0)</f>
        <v>0</v>
      </c>
      <c r="BH288" s="215">
        <f>IF(N288="sníž. přenesená",J288,0)</f>
        <v>0</v>
      </c>
      <c r="BI288" s="215">
        <f>IF(N288="nulová",J288,0)</f>
        <v>0</v>
      </c>
      <c r="BJ288" s="17" t="s">
        <v>86</v>
      </c>
      <c r="BK288" s="215">
        <f>ROUND(I288*H288,2)</f>
        <v>0</v>
      </c>
      <c r="BL288" s="17" t="s">
        <v>239</v>
      </c>
      <c r="BM288" s="214" t="s">
        <v>422</v>
      </c>
    </row>
    <row r="289" spans="1:65" s="13" customFormat="1" ht="11.25" x14ac:dyDescent="0.2">
      <c r="B289" s="226"/>
      <c r="C289" s="227"/>
      <c r="D289" s="228" t="s">
        <v>147</v>
      </c>
      <c r="E289" s="229" t="s">
        <v>1</v>
      </c>
      <c r="F289" s="230" t="s">
        <v>423</v>
      </c>
      <c r="G289" s="227"/>
      <c r="H289" s="231">
        <v>4.1420000000000003</v>
      </c>
      <c r="I289" s="232"/>
      <c r="J289" s="227"/>
      <c r="K289" s="227"/>
      <c r="L289" s="233"/>
      <c r="M289" s="234"/>
      <c r="N289" s="235"/>
      <c r="O289" s="235"/>
      <c r="P289" s="235"/>
      <c r="Q289" s="235"/>
      <c r="R289" s="235"/>
      <c r="S289" s="235"/>
      <c r="T289" s="236"/>
      <c r="AT289" s="237" t="s">
        <v>147</v>
      </c>
      <c r="AU289" s="237" t="s">
        <v>88</v>
      </c>
      <c r="AV289" s="13" t="s">
        <v>88</v>
      </c>
      <c r="AW289" s="13" t="s">
        <v>33</v>
      </c>
      <c r="AX289" s="13" t="s">
        <v>86</v>
      </c>
      <c r="AY289" s="237" t="s">
        <v>132</v>
      </c>
    </row>
    <row r="290" spans="1:65" s="2" customFormat="1" ht="16.5" customHeight="1" x14ac:dyDescent="0.2">
      <c r="A290" s="34"/>
      <c r="B290" s="35"/>
      <c r="C290" s="203" t="s">
        <v>424</v>
      </c>
      <c r="D290" s="203" t="s">
        <v>135</v>
      </c>
      <c r="E290" s="204" t="s">
        <v>425</v>
      </c>
      <c r="F290" s="205" t="s">
        <v>426</v>
      </c>
      <c r="G290" s="206" t="s">
        <v>154</v>
      </c>
      <c r="H290" s="207">
        <v>161.28</v>
      </c>
      <c r="I290" s="208"/>
      <c r="J290" s="209">
        <f>ROUND(I290*H290,2)</f>
        <v>0</v>
      </c>
      <c r="K290" s="205" t="s">
        <v>1</v>
      </c>
      <c r="L290" s="39"/>
      <c r="M290" s="210" t="s">
        <v>1</v>
      </c>
      <c r="N290" s="211" t="s">
        <v>44</v>
      </c>
      <c r="O290" s="71"/>
      <c r="P290" s="212">
        <f>O290*H290</f>
        <v>0</v>
      </c>
      <c r="Q290" s="212">
        <v>0</v>
      </c>
      <c r="R290" s="212">
        <f>Q290*H290</f>
        <v>0</v>
      </c>
      <c r="S290" s="212">
        <v>1.7999999999999999E-2</v>
      </c>
      <c r="T290" s="213">
        <f>S290*H290</f>
        <v>2.9030399999999998</v>
      </c>
      <c r="U290" s="34"/>
      <c r="V290" s="34"/>
      <c r="W290" s="34"/>
      <c r="X290" s="34"/>
      <c r="Y290" s="34"/>
      <c r="Z290" s="34"/>
      <c r="AA290" s="34"/>
      <c r="AB290" s="34"/>
      <c r="AC290" s="34"/>
      <c r="AD290" s="34"/>
      <c r="AE290" s="34"/>
      <c r="AR290" s="214" t="s">
        <v>239</v>
      </c>
      <c r="AT290" s="214" t="s">
        <v>135</v>
      </c>
      <c r="AU290" s="214" t="s">
        <v>88</v>
      </c>
      <c r="AY290" s="17" t="s">
        <v>132</v>
      </c>
      <c r="BE290" s="215">
        <f>IF(N290="základní",J290,0)</f>
        <v>0</v>
      </c>
      <c r="BF290" s="215">
        <f>IF(N290="snížená",J290,0)</f>
        <v>0</v>
      </c>
      <c r="BG290" s="215">
        <f>IF(N290="zákl. přenesená",J290,0)</f>
        <v>0</v>
      </c>
      <c r="BH290" s="215">
        <f>IF(N290="sníž. přenesená",J290,0)</f>
        <v>0</v>
      </c>
      <c r="BI290" s="215">
        <f>IF(N290="nulová",J290,0)</f>
        <v>0</v>
      </c>
      <c r="BJ290" s="17" t="s">
        <v>86</v>
      </c>
      <c r="BK290" s="215">
        <f>ROUND(I290*H290,2)</f>
        <v>0</v>
      </c>
      <c r="BL290" s="17" t="s">
        <v>239</v>
      </c>
      <c r="BM290" s="214" t="s">
        <v>427</v>
      </c>
    </row>
    <row r="291" spans="1:65" s="13" customFormat="1" ht="11.25" x14ac:dyDescent="0.2">
      <c r="B291" s="226"/>
      <c r="C291" s="227"/>
      <c r="D291" s="228" t="s">
        <v>147</v>
      </c>
      <c r="E291" s="229" t="s">
        <v>1</v>
      </c>
      <c r="F291" s="230" t="s">
        <v>418</v>
      </c>
      <c r="G291" s="227"/>
      <c r="H291" s="231">
        <v>161.28</v>
      </c>
      <c r="I291" s="232"/>
      <c r="J291" s="227"/>
      <c r="K291" s="227"/>
      <c r="L291" s="233"/>
      <c r="M291" s="234"/>
      <c r="N291" s="235"/>
      <c r="O291" s="235"/>
      <c r="P291" s="235"/>
      <c r="Q291" s="235"/>
      <c r="R291" s="235"/>
      <c r="S291" s="235"/>
      <c r="T291" s="236"/>
      <c r="AT291" s="237" t="s">
        <v>147</v>
      </c>
      <c r="AU291" s="237" t="s">
        <v>88</v>
      </c>
      <c r="AV291" s="13" t="s">
        <v>88</v>
      </c>
      <c r="AW291" s="13" t="s">
        <v>33</v>
      </c>
      <c r="AX291" s="13" t="s">
        <v>86</v>
      </c>
      <c r="AY291" s="237" t="s">
        <v>132</v>
      </c>
    </row>
    <row r="292" spans="1:65" s="2" customFormat="1" ht="16.5" customHeight="1" x14ac:dyDescent="0.2">
      <c r="A292" s="34"/>
      <c r="B292" s="35"/>
      <c r="C292" s="203" t="s">
        <v>428</v>
      </c>
      <c r="D292" s="203" t="s">
        <v>135</v>
      </c>
      <c r="E292" s="204" t="s">
        <v>429</v>
      </c>
      <c r="F292" s="205" t="s">
        <v>430</v>
      </c>
      <c r="G292" s="206" t="s">
        <v>154</v>
      </c>
      <c r="H292" s="207">
        <v>326.2</v>
      </c>
      <c r="I292" s="208"/>
      <c r="J292" s="209">
        <f>ROUND(I292*H292,2)</f>
        <v>0</v>
      </c>
      <c r="K292" s="205" t="s">
        <v>1</v>
      </c>
      <c r="L292" s="39"/>
      <c r="M292" s="210" t="s">
        <v>1</v>
      </c>
      <c r="N292" s="211" t="s">
        <v>44</v>
      </c>
      <c r="O292" s="71"/>
      <c r="P292" s="212">
        <f>O292*H292</f>
        <v>0</v>
      </c>
      <c r="Q292" s="212">
        <v>0</v>
      </c>
      <c r="R292" s="212">
        <f>Q292*H292</f>
        <v>0</v>
      </c>
      <c r="S292" s="212">
        <v>0.02</v>
      </c>
      <c r="T292" s="213">
        <f>S292*H292</f>
        <v>6.524</v>
      </c>
      <c r="U292" s="34"/>
      <c r="V292" s="34"/>
      <c r="W292" s="34"/>
      <c r="X292" s="34"/>
      <c r="Y292" s="34"/>
      <c r="Z292" s="34"/>
      <c r="AA292" s="34"/>
      <c r="AB292" s="34"/>
      <c r="AC292" s="34"/>
      <c r="AD292" s="34"/>
      <c r="AE292" s="34"/>
      <c r="AR292" s="214" t="s">
        <v>239</v>
      </c>
      <c r="AT292" s="214" t="s">
        <v>135</v>
      </c>
      <c r="AU292" s="214" t="s">
        <v>88</v>
      </c>
      <c r="AY292" s="17" t="s">
        <v>132</v>
      </c>
      <c r="BE292" s="215">
        <f>IF(N292="základní",J292,0)</f>
        <v>0</v>
      </c>
      <c r="BF292" s="215">
        <f>IF(N292="snížená",J292,0)</f>
        <v>0</v>
      </c>
      <c r="BG292" s="215">
        <f>IF(N292="zákl. přenesená",J292,0)</f>
        <v>0</v>
      </c>
      <c r="BH292" s="215">
        <f>IF(N292="sníž. přenesená",J292,0)</f>
        <v>0</v>
      </c>
      <c r="BI292" s="215">
        <f>IF(N292="nulová",J292,0)</f>
        <v>0</v>
      </c>
      <c r="BJ292" s="17" t="s">
        <v>86</v>
      </c>
      <c r="BK292" s="215">
        <f>ROUND(I292*H292,2)</f>
        <v>0</v>
      </c>
      <c r="BL292" s="17" t="s">
        <v>239</v>
      </c>
      <c r="BM292" s="214" t="s">
        <v>431</v>
      </c>
    </row>
    <row r="293" spans="1:65" s="13" customFormat="1" ht="11.25" x14ac:dyDescent="0.2">
      <c r="B293" s="226"/>
      <c r="C293" s="227"/>
      <c r="D293" s="228" t="s">
        <v>147</v>
      </c>
      <c r="E293" s="229" t="s">
        <v>1</v>
      </c>
      <c r="F293" s="230" t="s">
        <v>432</v>
      </c>
      <c r="G293" s="227"/>
      <c r="H293" s="231">
        <v>326.2</v>
      </c>
      <c r="I293" s="232"/>
      <c r="J293" s="227"/>
      <c r="K293" s="227"/>
      <c r="L293" s="233"/>
      <c r="M293" s="234"/>
      <c r="N293" s="235"/>
      <c r="O293" s="235"/>
      <c r="P293" s="235"/>
      <c r="Q293" s="235"/>
      <c r="R293" s="235"/>
      <c r="S293" s="235"/>
      <c r="T293" s="236"/>
      <c r="AT293" s="237" t="s">
        <v>147</v>
      </c>
      <c r="AU293" s="237" t="s">
        <v>88</v>
      </c>
      <c r="AV293" s="13" t="s">
        <v>88</v>
      </c>
      <c r="AW293" s="13" t="s">
        <v>33</v>
      </c>
      <c r="AX293" s="13" t="s">
        <v>86</v>
      </c>
      <c r="AY293" s="237" t="s">
        <v>132</v>
      </c>
    </row>
    <row r="294" spans="1:65" s="2" customFormat="1" ht="21.75" customHeight="1" x14ac:dyDescent="0.2">
      <c r="A294" s="34"/>
      <c r="B294" s="35"/>
      <c r="C294" s="203" t="s">
        <v>433</v>
      </c>
      <c r="D294" s="203" t="s">
        <v>135</v>
      </c>
      <c r="E294" s="204" t="s">
        <v>434</v>
      </c>
      <c r="F294" s="205" t="s">
        <v>435</v>
      </c>
      <c r="G294" s="206" t="s">
        <v>138</v>
      </c>
      <c r="H294" s="207">
        <v>6740.25</v>
      </c>
      <c r="I294" s="208"/>
      <c r="J294" s="209">
        <f>ROUND(I294*H294,2)</f>
        <v>0</v>
      </c>
      <c r="K294" s="205" t="s">
        <v>1</v>
      </c>
      <c r="L294" s="39"/>
      <c r="M294" s="210" t="s">
        <v>1</v>
      </c>
      <c r="N294" s="211" t="s">
        <v>44</v>
      </c>
      <c r="O294" s="71"/>
      <c r="P294" s="212">
        <f>O294*H294</f>
        <v>0</v>
      </c>
      <c r="Q294" s="212">
        <v>5.0000000000000002E-5</v>
      </c>
      <c r="R294" s="212">
        <f>Q294*H294</f>
        <v>0.33701249999999999</v>
      </c>
      <c r="S294" s="212">
        <v>0</v>
      </c>
      <c r="T294" s="213">
        <f>S294*H294</f>
        <v>0</v>
      </c>
      <c r="U294" s="34"/>
      <c r="V294" s="34"/>
      <c r="W294" s="34"/>
      <c r="X294" s="34"/>
      <c r="Y294" s="34"/>
      <c r="Z294" s="34"/>
      <c r="AA294" s="34"/>
      <c r="AB294" s="34"/>
      <c r="AC294" s="34"/>
      <c r="AD294" s="34"/>
      <c r="AE294" s="34"/>
      <c r="AR294" s="214" t="s">
        <v>239</v>
      </c>
      <c r="AT294" s="214" t="s">
        <v>135</v>
      </c>
      <c r="AU294" s="214" t="s">
        <v>88</v>
      </c>
      <c r="AY294" s="17" t="s">
        <v>132</v>
      </c>
      <c r="BE294" s="215">
        <f>IF(N294="základní",J294,0)</f>
        <v>0</v>
      </c>
      <c r="BF294" s="215">
        <f>IF(N294="snížená",J294,0)</f>
        <v>0</v>
      </c>
      <c r="BG294" s="215">
        <f>IF(N294="zákl. přenesená",J294,0)</f>
        <v>0</v>
      </c>
      <c r="BH294" s="215">
        <f>IF(N294="sníž. přenesená",J294,0)</f>
        <v>0</v>
      </c>
      <c r="BI294" s="215">
        <f>IF(N294="nulová",J294,0)</f>
        <v>0</v>
      </c>
      <c r="BJ294" s="17" t="s">
        <v>86</v>
      </c>
      <c r="BK294" s="215">
        <f>ROUND(I294*H294,2)</f>
        <v>0</v>
      </c>
      <c r="BL294" s="17" t="s">
        <v>239</v>
      </c>
      <c r="BM294" s="214" t="s">
        <v>436</v>
      </c>
    </row>
    <row r="295" spans="1:65" s="14" customFormat="1" ht="11.25" x14ac:dyDescent="0.2">
      <c r="B295" s="238"/>
      <c r="C295" s="239"/>
      <c r="D295" s="228" t="s">
        <v>147</v>
      </c>
      <c r="E295" s="240" t="s">
        <v>1</v>
      </c>
      <c r="F295" s="241" t="s">
        <v>437</v>
      </c>
      <c r="G295" s="239"/>
      <c r="H295" s="240" t="s">
        <v>1</v>
      </c>
      <c r="I295" s="242"/>
      <c r="J295" s="239"/>
      <c r="K295" s="239"/>
      <c r="L295" s="243"/>
      <c r="M295" s="244"/>
      <c r="N295" s="245"/>
      <c r="O295" s="245"/>
      <c r="P295" s="245"/>
      <c r="Q295" s="245"/>
      <c r="R295" s="245"/>
      <c r="S295" s="245"/>
      <c r="T295" s="246"/>
      <c r="AT295" s="247" t="s">
        <v>147</v>
      </c>
      <c r="AU295" s="247" t="s">
        <v>88</v>
      </c>
      <c r="AV295" s="14" t="s">
        <v>86</v>
      </c>
      <c r="AW295" s="14" t="s">
        <v>33</v>
      </c>
      <c r="AX295" s="14" t="s">
        <v>79</v>
      </c>
      <c r="AY295" s="247" t="s">
        <v>132</v>
      </c>
    </row>
    <row r="296" spans="1:65" s="13" customFormat="1" ht="11.25" x14ac:dyDescent="0.2">
      <c r="B296" s="226"/>
      <c r="C296" s="227"/>
      <c r="D296" s="228" t="s">
        <v>147</v>
      </c>
      <c r="E296" s="229" t="s">
        <v>1</v>
      </c>
      <c r="F296" s="230" t="s">
        <v>438</v>
      </c>
      <c r="G296" s="227"/>
      <c r="H296" s="231">
        <v>6740.25</v>
      </c>
      <c r="I296" s="232"/>
      <c r="J296" s="227"/>
      <c r="K296" s="227"/>
      <c r="L296" s="233"/>
      <c r="M296" s="234"/>
      <c r="N296" s="235"/>
      <c r="O296" s="235"/>
      <c r="P296" s="235"/>
      <c r="Q296" s="235"/>
      <c r="R296" s="235"/>
      <c r="S296" s="235"/>
      <c r="T296" s="236"/>
      <c r="AT296" s="237" t="s">
        <v>147</v>
      </c>
      <c r="AU296" s="237" t="s">
        <v>88</v>
      </c>
      <c r="AV296" s="13" t="s">
        <v>88</v>
      </c>
      <c r="AW296" s="13" t="s">
        <v>33</v>
      </c>
      <c r="AX296" s="13" t="s">
        <v>86</v>
      </c>
      <c r="AY296" s="237" t="s">
        <v>132</v>
      </c>
    </row>
    <row r="297" spans="1:65" s="2" customFormat="1" ht="16.5" customHeight="1" x14ac:dyDescent="0.2">
      <c r="A297" s="34"/>
      <c r="B297" s="35"/>
      <c r="C297" s="203" t="s">
        <v>439</v>
      </c>
      <c r="D297" s="203" t="s">
        <v>135</v>
      </c>
      <c r="E297" s="204" t="s">
        <v>440</v>
      </c>
      <c r="F297" s="205" t="s">
        <v>441</v>
      </c>
      <c r="G297" s="206" t="s">
        <v>154</v>
      </c>
      <c r="H297" s="207">
        <v>121</v>
      </c>
      <c r="I297" s="208"/>
      <c r="J297" s="209">
        <f t="shared" ref="J297:J312" si="0">ROUND(I297*H297,2)</f>
        <v>0</v>
      </c>
      <c r="K297" s="205" t="s">
        <v>1</v>
      </c>
      <c r="L297" s="39"/>
      <c r="M297" s="210" t="s">
        <v>1</v>
      </c>
      <c r="N297" s="211" t="s">
        <v>44</v>
      </c>
      <c r="O297" s="71"/>
      <c r="P297" s="212">
        <f t="shared" ref="P297:P312" si="1">O297*H297</f>
        <v>0</v>
      </c>
      <c r="Q297" s="212">
        <v>0</v>
      </c>
      <c r="R297" s="212">
        <f t="shared" ref="R297:R312" si="2">Q297*H297</f>
        <v>0</v>
      </c>
      <c r="S297" s="212">
        <v>0.02</v>
      </c>
      <c r="T297" s="213">
        <f t="shared" ref="T297:T312" si="3">S297*H297</f>
        <v>2.42</v>
      </c>
      <c r="U297" s="34"/>
      <c r="V297" s="34"/>
      <c r="W297" s="34"/>
      <c r="X297" s="34"/>
      <c r="Y297" s="34"/>
      <c r="Z297" s="34"/>
      <c r="AA297" s="34"/>
      <c r="AB297" s="34"/>
      <c r="AC297" s="34"/>
      <c r="AD297" s="34"/>
      <c r="AE297" s="34"/>
      <c r="AR297" s="214" t="s">
        <v>239</v>
      </c>
      <c r="AT297" s="214" t="s">
        <v>135</v>
      </c>
      <c r="AU297" s="214" t="s">
        <v>88</v>
      </c>
      <c r="AY297" s="17" t="s">
        <v>132</v>
      </c>
      <c r="BE297" s="215">
        <f t="shared" ref="BE297:BE312" si="4">IF(N297="základní",J297,0)</f>
        <v>0</v>
      </c>
      <c r="BF297" s="215">
        <f t="shared" ref="BF297:BF312" si="5">IF(N297="snížená",J297,0)</f>
        <v>0</v>
      </c>
      <c r="BG297" s="215">
        <f t="shared" ref="BG297:BG312" si="6">IF(N297="zákl. přenesená",J297,0)</f>
        <v>0</v>
      </c>
      <c r="BH297" s="215">
        <f t="shared" ref="BH297:BH312" si="7">IF(N297="sníž. přenesená",J297,0)</f>
        <v>0</v>
      </c>
      <c r="BI297" s="215">
        <f t="shared" ref="BI297:BI312" si="8">IF(N297="nulová",J297,0)</f>
        <v>0</v>
      </c>
      <c r="BJ297" s="17" t="s">
        <v>86</v>
      </c>
      <c r="BK297" s="215">
        <f t="shared" ref="BK297:BK312" si="9">ROUND(I297*H297,2)</f>
        <v>0</v>
      </c>
      <c r="BL297" s="17" t="s">
        <v>239</v>
      </c>
      <c r="BM297" s="214" t="s">
        <v>442</v>
      </c>
    </row>
    <row r="298" spans="1:65" s="2" customFormat="1" ht="44.25" customHeight="1" x14ac:dyDescent="0.2">
      <c r="A298" s="34"/>
      <c r="B298" s="35"/>
      <c r="C298" s="203" t="s">
        <v>443</v>
      </c>
      <c r="D298" s="203" t="s">
        <v>135</v>
      </c>
      <c r="E298" s="204" t="s">
        <v>444</v>
      </c>
      <c r="F298" s="205" t="s">
        <v>445</v>
      </c>
      <c r="G298" s="206" t="s">
        <v>237</v>
      </c>
      <c r="H298" s="207">
        <v>12</v>
      </c>
      <c r="I298" s="208"/>
      <c r="J298" s="209">
        <f t="shared" si="0"/>
        <v>0</v>
      </c>
      <c r="K298" s="205" t="s">
        <v>1</v>
      </c>
      <c r="L298" s="39"/>
      <c r="M298" s="210" t="s">
        <v>1</v>
      </c>
      <c r="N298" s="211" t="s">
        <v>44</v>
      </c>
      <c r="O298" s="71"/>
      <c r="P298" s="212">
        <f t="shared" si="1"/>
        <v>0</v>
      </c>
      <c r="Q298" s="212">
        <v>4.0000000000000002E-4</v>
      </c>
      <c r="R298" s="212">
        <f t="shared" si="2"/>
        <v>4.8000000000000004E-3</v>
      </c>
      <c r="S298" s="212">
        <v>0</v>
      </c>
      <c r="T298" s="213">
        <f t="shared" si="3"/>
        <v>0</v>
      </c>
      <c r="U298" s="34"/>
      <c r="V298" s="34"/>
      <c r="W298" s="34"/>
      <c r="X298" s="34"/>
      <c r="Y298" s="34"/>
      <c r="Z298" s="34"/>
      <c r="AA298" s="34"/>
      <c r="AB298" s="34"/>
      <c r="AC298" s="34"/>
      <c r="AD298" s="34"/>
      <c r="AE298" s="34"/>
      <c r="AR298" s="214" t="s">
        <v>239</v>
      </c>
      <c r="AT298" s="214" t="s">
        <v>135</v>
      </c>
      <c r="AU298" s="214" t="s">
        <v>88</v>
      </c>
      <c r="AY298" s="17" t="s">
        <v>132</v>
      </c>
      <c r="BE298" s="215">
        <f t="shared" si="4"/>
        <v>0</v>
      </c>
      <c r="BF298" s="215">
        <f t="shared" si="5"/>
        <v>0</v>
      </c>
      <c r="BG298" s="215">
        <f t="shared" si="6"/>
        <v>0</v>
      </c>
      <c r="BH298" s="215">
        <f t="shared" si="7"/>
        <v>0</v>
      </c>
      <c r="BI298" s="215">
        <f t="shared" si="8"/>
        <v>0</v>
      </c>
      <c r="BJ298" s="17" t="s">
        <v>86</v>
      </c>
      <c r="BK298" s="215">
        <f t="shared" si="9"/>
        <v>0</v>
      </c>
      <c r="BL298" s="17" t="s">
        <v>239</v>
      </c>
      <c r="BM298" s="214" t="s">
        <v>446</v>
      </c>
    </row>
    <row r="299" spans="1:65" s="2" customFormat="1" ht="44.25" customHeight="1" x14ac:dyDescent="0.2">
      <c r="A299" s="34"/>
      <c r="B299" s="35"/>
      <c r="C299" s="203" t="s">
        <v>447</v>
      </c>
      <c r="D299" s="203" t="s">
        <v>135</v>
      </c>
      <c r="E299" s="204" t="s">
        <v>448</v>
      </c>
      <c r="F299" s="205" t="s">
        <v>449</v>
      </c>
      <c r="G299" s="206" t="s">
        <v>237</v>
      </c>
      <c r="H299" s="207">
        <v>5</v>
      </c>
      <c r="I299" s="208"/>
      <c r="J299" s="209">
        <f t="shared" si="0"/>
        <v>0</v>
      </c>
      <c r="K299" s="205" t="s">
        <v>1</v>
      </c>
      <c r="L299" s="39"/>
      <c r="M299" s="210" t="s">
        <v>1</v>
      </c>
      <c r="N299" s="211" t="s">
        <v>44</v>
      </c>
      <c r="O299" s="71"/>
      <c r="P299" s="212">
        <f t="shared" si="1"/>
        <v>0</v>
      </c>
      <c r="Q299" s="212">
        <v>4.0000000000000002E-4</v>
      </c>
      <c r="R299" s="212">
        <f t="shared" si="2"/>
        <v>2E-3</v>
      </c>
      <c r="S299" s="212">
        <v>0</v>
      </c>
      <c r="T299" s="213">
        <f t="shared" si="3"/>
        <v>0</v>
      </c>
      <c r="U299" s="34"/>
      <c r="V299" s="34"/>
      <c r="W299" s="34"/>
      <c r="X299" s="34"/>
      <c r="Y299" s="34"/>
      <c r="Z299" s="34"/>
      <c r="AA299" s="34"/>
      <c r="AB299" s="34"/>
      <c r="AC299" s="34"/>
      <c r="AD299" s="34"/>
      <c r="AE299" s="34"/>
      <c r="AR299" s="214" t="s">
        <v>239</v>
      </c>
      <c r="AT299" s="214" t="s">
        <v>135</v>
      </c>
      <c r="AU299" s="214" t="s">
        <v>88</v>
      </c>
      <c r="AY299" s="17" t="s">
        <v>132</v>
      </c>
      <c r="BE299" s="215">
        <f t="shared" si="4"/>
        <v>0</v>
      </c>
      <c r="BF299" s="215">
        <f t="shared" si="5"/>
        <v>0</v>
      </c>
      <c r="BG299" s="215">
        <f t="shared" si="6"/>
        <v>0</v>
      </c>
      <c r="BH299" s="215">
        <f t="shared" si="7"/>
        <v>0</v>
      </c>
      <c r="BI299" s="215">
        <f t="shared" si="8"/>
        <v>0</v>
      </c>
      <c r="BJ299" s="17" t="s">
        <v>86</v>
      </c>
      <c r="BK299" s="215">
        <f t="shared" si="9"/>
        <v>0</v>
      </c>
      <c r="BL299" s="17" t="s">
        <v>239</v>
      </c>
      <c r="BM299" s="214" t="s">
        <v>450</v>
      </c>
    </row>
    <row r="300" spans="1:65" s="2" customFormat="1" ht="44.25" customHeight="1" x14ac:dyDescent="0.2">
      <c r="A300" s="34"/>
      <c r="B300" s="35"/>
      <c r="C300" s="203" t="s">
        <v>451</v>
      </c>
      <c r="D300" s="203" t="s">
        <v>135</v>
      </c>
      <c r="E300" s="204" t="s">
        <v>452</v>
      </c>
      <c r="F300" s="205" t="s">
        <v>453</v>
      </c>
      <c r="G300" s="206" t="s">
        <v>237</v>
      </c>
      <c r="H300" s="207">
        <v>5</v>
      </c>
      <c r="I300" s="208"/>
      <c r="J300" s="209">
        <f t="shared" si="0"/>
        <v>0</v>
      </c>
      <c r="K300" s="205" t="s">
        <v>1</v>
      </c>
      <c r="L300" s="39"/>
      <c r="M300" s="210" t="s">
        <v>1</v>
      </c>
      <c r="N300" s="211" t="s">
        <v>44</v>
      </c>
      <c r="O300" s="71"/>
      <c r="P300" s="212">
        <f t="shared" si="1"/>
        <v>0</v>
      </c>
      <c r="Q300" s="212">
        <v>4.0000000000000002E-4</v>
      </c>
      <c r="R300" s="212">
        <f t="shared" si="2"/>
        <v>2E-3</v>
      </c>
      <c r="S300" s="212">
        <v>0</v>
      </c>
      <c r="T300" s="213">
        <f t="shared" si="3"/>
        <v>0</v>
      </c>
      <c r="U300" s="34"/>
      <c r="V300" s="34"/>
      <c r="W300" s="34"/>
      <c r="X300" s="34"/>
      <c r="Y300" s="34"/>
      <c r="Z300" s="34"/>
      <c r="AA300" s="34"/>
      <c r="AB300" s="34"/>
      <c r="AC300" s="34"/>
      <c r="AD300" s="34"/>
      <c r="AE300" s="34"/>
      <c r="AR300" s="214" t="s">
        <v>239</v>
      </c>
      <c r="AT300" s="214" t="s">
        <v>135</v>
      </c>
      <c r="AU300" s="214" t="s">
        <v>88</v>
      </c>
      <c r="AY300" s="17" t="s">
        <v>132</v>
      </c>
      <c r="BE300" s="215">
        <f t="shared" si="4"/>
        <v>0</v>
      </c>
      <c r="BF300" s="215">
        <f t="shared" si="5"/>
        <v>0</v>
      </c>
      <c r="BG300" s="215">
        <f t="shared" si="6"/>
        <v>0</v>
      </c>
      <c r="BH300" s="215">
        <f t="shared" si="7"/>
        <v>0</v>
      </c>
      <c r="BI300" s="215">
        <f t="shared" si="8"/>
        <v>0</v>
      </c>
      <c r="BJ300" s="17" t="s">
        <v>86</v>
      </c>
      <c r="BK300" s="215">
        <f t="shared" si="9"/>
        <v>0</v>
      </c>
      <c r="BL300" s="17" t="s">
        <v>239</v>
      </c>
      <c r="BM300" s="214" t="s">
        <v>454</v>
      </c>
    </row>
    <row r="301" spans="1:65" s="2" customFormat="1" ht="44.25" customHeight="1" x14ac:dyDescent="0.2">
      <c r="A301" s="34"/>
      <c r="B301" s="35"/>
      <c r="C301" s="203" t="s">
        <v>455</v>
      </c>
      <c r="D301" s="203" t="s">
        <v>135</v>
      </c>
      <c r="E301" s="204" t="s">
        <v>456</v>
      </c>
      <c r="F301" s="205" t="s">
        <v>457</v>
      </c>
      <c r="G301" s="206" t="s">
        <v>237</v>
      </c>
      <c r="H301" s="207">
        <v>5</v>
      </c>
      <c r="I301" s="208"/>
      <c r="J301" s="209">
        <f t="shared" si="0"/>
        <v>0</v>
      </c>
      <c r="K301" s="205" t="s">
        <v>1</v>
      </c>
      <c r="L301" s="39"/>
      <c r="M301" s="210" t="s">
        <v>1</v>
      </c>
      <c r="N301" s="211" t="s">
        <v>44</v>
      </c>
      <c r="O301" s="71"/>
      <c r="P301" s="212">
        <f t="shared" si="1"/>
        <v>0</v>
      </c>
      <c r="Q301" s="212">
        <v>4.0000000000000002E-4</v>
      </c>
      <c r="R301" s="212">
        <f t="shared" si="2"/>
        <v>2E-3</v>
      </c>
      <c r="S301" s="212">
        <v>0</v>
      </c>
      <c r="T301" s="213">
        <f t="shared" si="3"/>
        <v>0</v>
      </c>
      <c r="U301" s="34"/>
      <c r="V301" s="34"/>
      <c r="W301" s="34"/>
      <c r="X301" s="34"/>
      <c r="Y301" s="34"/>
      <c r="Z301" s="34"/>
      <c r="AA301" s="34"/>
      <c r="AB301" s="34"/>
      <c r="AC301" s="34"/>
      <c r="AD301" s="34"/>
      <c r="AE301" s="34"/>
      <c r="AR301" s="214" t="s">
        <v>239</v>
      </c>
      <c r="AT301" s="214" t="s">
        <v>135</v>
      </c>
      <c r="AU301" s="214" t="s">
        <v>88</v>
      </c>
      <c r="AY301" s="17" t="s">
        <v>132</v>
      </c>
      <c r="BE301" s="215">
        <f t="shared" si="4"/>
        <v>0</v>
      </c>
      <c r="BF301" s="215">
        <f t="shared" si="5"/>
        <v>0</v>
      </c>
      <c r="BG301" s="215">
        <f t="shared" si="6"/>
        <v>0</v>
      </c>
      <c r="BH301" s="215">
        <f t="shared" si="7"/>
        <v>0</v>
      </c>
      <c r="BI301" s="215">
        <f t="shared" si="8"/>
        <v>0</v>
      </c>
      <c r="BJ301" s="17" t="s">
        <v>86</v>
      </c>
      <c r="BK301" s="215">
        <f t="shared" si="9"/>
        <v>0</v>
      </c>
      <c r="BL301" s="17" t="s">
        <v>239</v>
      </c>
      <c r="BM301" s="214" t="s">
        <v>458</v>
      </c>
    </row>
    <row r="302" spans="1:65" s="2" customFormat="1" ht="44.25" customHeight="1" x14ac:dyDescent="0.2">
      <c r="A302" s="34"/>
      <c r="B302" s="35"/>
      <c r="C302" s="203" t="s">
        <v>459</v>
      </c>
      <c r="D302" s="203" t="s">
        <v>135</v>
      </c>
      <c r="E302" s="204" t="s">
        <v>460</v>
      </c>
      <c r="F302" s="205" t="s">
        <v>461</v>
      </c>
      <c r="G302" s="206" t="s">
        <v>237</v>
      </c>
      <c r="H302" s="207">
        <v>10</v>
      </c>
      <c r="I302" s="208"/>
      <c r="J302" s="209">
        <f t="shared" si="0"/>
        <v>0</v>
      </c>
      <c r="K302" s="205" t="s">
        <v>1</v>
      </c>
      <c r="L302" s="39"/>
      <c r="M302" s="210" t="s">
        <v>1</v>
      </c>
      <c r="N302" s="211" t="s">
        <v>44</v>
      </c>
      <c r="O302" s="71"/>
      <c r="P302" s="212">
        <f t="shared" si="1"/>
        <v>0</v>
      </c>
      <c r="Q302" s="212">
        <v>4.0000000000000002E-4</v>
      </c>
      <c r="R302" s="212">
        <f t="shared" si="2"/>
        <v>4.0000000000000001E-3</v>
      </c>
      <c r="S302" s="212">
        <v>0</v>
      </c>
      <c r="T302" s="213">
        <f t="shared" si="3"/>
        <v>0</v>
      </c>
      <c r="U302" s="34"/>
      <c r="V302" s="34"/>
      <c r="W302" s="34"/>
      <c r="X302" s="34"/>
      <c r="Y302" s="34"/>
      <c r="Z302" s="34"/>
      <c r="AA302" s="34"/>
      <c r="AB302" s="34"/>
      <c r="AC302" s="34"/>
      <c r="AD302" s="34"/>
      <c r="AE302" s="34"/>
      <c r="AR302" s="214" t="s">
        <v>239</v>
      </c>
      <c r="AT302" s="214" t="s">
        <v>135</v>
      </c>
      <c r="AU302" s="214" t="s">
        <v>88</v>
      </c>
      <c r="AY302" s="17" t="s">
        <v>132</v>
      </c>
      <c r="BE302" s="215">
        <f t="shared" si="4"/>
        <v>0</v>
      </c>
      <c r="BF302" s="215">
        <f t="shared" si="5"/>
        <v>0</v>
      </c>
      <c r="BG302" s="215">
        <f t="shared" si="6"/>
        <v>0</v>
      </c>
      <c r="BH302" s="215">
        <f t="shared" si="7"/>
        <v>0</v>
      </c>
      <c r="BI302" s="215">
        <f t="shared" si="8"/>
        <v>0</v>
      </c>
      <c r="BJ302" s="17" t="s">
        <v>86</v>
      </c>
      <c r="BK302" s="215">
        <f t="shared" si="9"/>
        <v>0</v>
      </c>
      <c r="BL302" s="17" t="s">
        <v>239</v>
      </c>
      <c r="BM302" s="214" t="s">
        <v>462</v>
      </c>
    </row>
    <row r="303" spans="1:65" s="2" customFormat="1" ht="44.25" customHeight="1" x14ac:dyDescent="0.2">
      <c r="A303" s="34"/>
      <c r="B303" s="35"/>
      <c r="C303" s="203" t="s">
        <v>463</v>
      </c>
      <c r="D303" s="203" t="s">
        <v>135</v>
      </c>
      <c r="E303" s="204" t="s">
        <v>464</v>
      </c>
      <c r="F303" s="205" t="s">
        <v>465</v>
      </c>
      <c r="G303" s="206" t="s">
        <v>237</v>
      </c>
      <c r="H303" s="207">
        <v>5</v>
      </c>
      <c r="I303" s="208"/>
      <c r="J303" s="209">
        <f t="shared" si="0"/>
        <v>0</v>
      </c>
      <c r="K303" s="205" t="s">
        <v>1</v>
      </c>
      <c r="L303" s="39"/>
      <c r="M303" s="210" t="s">
        <v>1</v>
      </c>
      <c r="N303" s="211" t="s">
        <v>44</v>
      </c>
      <c r="O303" s="71"/>
      <c r="P303" s="212">
        <f t="shared" si="1"/>
        <v>0</v>
      </c>
      <c r="Q303" s="212">
        <v>4.0000000000000002E-4</v>
      </c>
      <c r="R303" s="212">
        <f t="shared" si="2"/>
        <v>2E-3</v>
      </c>
      <c r="S303" s="212">
        <v>0</v>
      </c>
      <c r="T303" s="213">
        <f t="shared" si="3"/>
        <v>0</v>
      </c>
      <c r="U303" s="34"/>
      <c r="V303" s="34"/>
      <c r="W303" s="34"/>
      <c r="X303" s="34"/>
      <c r="Y303" s="34"/>
      <c r="Z303" s="34"/>
      <c r="AA303" s="34"/>
      <c r="AB303" s="34"/>
      <c r="AC303" s="34"/>
      <c r="AD303" s="34"/>
      <c r="AE303" s="34"/>
      <c r="AR303" s="214" t="s">
        <v>239</v>
      </c>
      <c r="AT303" s="214" t="s">
        <v>135</v>
      </c>
      <c r="AU303" s="214" t="s">
        <v>88</v>
      </c>
      <c r="AY303" s="17" t="s">
        <v>132</v>
      </c>
      <c r="BE303" s="215">
        <f t="shared" si="4"/>
        <v>0</v>
      </c>
      <c r="BF303" s="215">
        <f t="shared" si="5"/>
        <v>0</v>
      </c>
      <c r="BG303" s="215">
        <f t="shared" si="6"/>
        <v>0</v>
      </c>
      <c r="BH303" s="215">
        <f t="shared" si="7"/>
        <v>0</v>
      </c>
      <c r="BI303" s="215">
        <f t="shared" si="8"/>
        <v>0</v>
      </c>
      <c r="BJ303" s="17" t="s">
        <v>86</v>
      </c>
      <c r="BK303" s="215">
        <f t="shared" si="9"/>
        <v>0</v>
      </c>
      <c r="BL303" s="17" t="s">
        <v>239</v>
      </c>
      <c r="BM303" s="214" t="s">
        <v>466</v>
      </c>
    </row>
    <row r="304" spans="1:65" s="2" customFormat="1" ht="44.25" customHeight="1" x14ac:dyDescent="0.2">
      <c r="A304" s="34"/>
      <c r="B304" s="35"/>
      <c r="C304" s="203" t="s">
        <v>467</v>
      </c>
      <c r="D304" s="203" t="s">
        <v>135</v>
      </c>
      <c r="E304" s="204" t="s">
        <v>468</v>
      </c>
      <c r="F304" s="205" t="s">
        <v>469</v>
      </c>
      <c r="G304" s="206" t="s">
        <v>237</v>
      </c>
      <c r="H304" s="207">
        <v>5</v>
      </c>
      <c r="I304" s="208"/>
      <c r="J304" s="209">
        <f t="shared" si="0"/>
        <v>0</v>
      </c>
      <c r="K304" s="205" t="s">
        <v>1</v>
      </c>
      <c r="L304" s="39"/>
      <c r="M304" s="210" t="s">
        <v>1</v>
      </c>
      <c r="N304" s="211" t="s">
        <v>44</v>
      </c>
      <c r="O304" s="71"/>
      <c r="P304" s="212">
        <f t="shared" si="1"/>
        <v>0</v>
      </c>
      <c r="Q304" s="212">
        <v>4.0000000000000002E-4</v>
      </c>
      <c r="R304" s="212">
        <f t="shared" si="2"/>
        <v>2E-3</v>
      </c>
      <c r="S304" s="212">
        <v>0</v>
      </c>
      <c r="T304" s="213">
        <f t="shared" si="3"/>
        <v>0</v>
      </c>
      <c r="U304" s="34"/>
      <c r="V304" s="34"/>
      <c r="W304" s="34"/>
      <c r="X304" s="34"/>
      <c r="Y304" s="34"/>
      <c r="Z304" s="34"/>
      <c r="AA304" s="34"/>
      <c r="AB304" s="34"/>
      <c r="AC304" s="34"/>
      <c r="AD304" s="34"/>
      <c r="AE304" s="34"/>
      <c r="AR304" s="214" t="s">
        <v>239</v>
      </c>
      <c r="AT304" s="214" t="s">
        <v>135</v>
      </c>
      <c r="AU304" s="214" t="s">
        <v>88</v>
      </c>
      <c r="AY304" s="17" t="s">
        <v>132</v>
      </c>
      <c r="BE304" s="215">
        <f t="shared" si="4"/>
        <v>0</v>
      </c>
      <c r="BF304" s="215">
        <f t="shared" si="5"/>
        <v>0</v>
      </c>
      <c r="BG304" s="215">
        <f t="shared" si="6"/>
        <v>0</v>
      </c>
      <c r="BH304" s="215">
        <f t="shared" si="7"/>
        <v>0</v>
      </c>
      <c r="BI304" s="215">
        <f t="shared" si="8"/>
        <v>0</v>
      </c>
      <c r="BJ304" s="17" t="s">
        <v>86</v>
      </c>
      <c r="BK304" s="215">
        <f t="shared" si="9"/>
        <v>0</v>
      </c>
      <c r="BL304" s="17" t="s">
        <v>239</v>
      </c>
      <c r="BM304" s="214" t="s">
        <v>470</v>
      </c>
    </row>
    <row r="305" spans="1:65" s="2" customFormat="1" ht="44.25" customHeight="1" x14ac:dyDescent="0.2">
      <c r="A305" s="34"/>
      <c r="B305" s="35"/>
      <c r="C305" s="203" t="s">
        <v>471</v>
      </c>
      <c r="D305" s="203" t="s">
        <v>135</v>
      </c>
      <c r="E305" s="204" t="s">
        <v>472</v>
      </c>
      <c r="F305" s="205" t="s">
        <v>473</v>
      </c>
      <c r="G305" s="206" t="s">
        <v>237</v>
      </c>
      <c r="H305" s="207">
        <v>5</v>
      </c>
      <c r="I305" s="208"/>
      <c r="J305" s="209">
        <f t="shared" si="0"/>
        <v>0</v>
      </c>
      <c r="K305" s="205" t="s">
        <v>1</v>
      </c>
      <c r="L305" s="39"/>
      <c r="M305" s="210" t="s">
        <v>1</v>
      </c>
      <c r="N305" s="211" t="s">
        <v>44</v>
      </c>
      <c r="O305" s="71"/>
      <c r="P305" s="212">
        <f t="shared" si="1"/>
        <v>0</v>
      </c>
      <c r="Q305" s="212">
        <v>4.0000000000000002E-4</v>
      </c>
      <c r="R305" s="212">
        <f t="shared" si="2"/>
        <v>2E-3</v>
      </c>
      <c r="S305" s="212">
        <v>0</v>
      </c>
      <c r="T305" s="213">
        <f t="shared" si="3"/>
        <v>0</v>
      </c>
      <c r="U305" s="34"/>
      <c r="V305" s="34"/>
      <c r="W305" s="34"/>
      <c r="X305" s="34"/>
      <c r="Y305" s="34"/>
      <c r="Z305" s="34"/>
      <c r="AA305" s="34"/>
      <c r="AB305" s="34"/>
      <c r="AC305" s="34"/>
      <c r="AD305" s="34"/>
      <c r="AE305" s="34"/>
      <c r="AR305" s="214" t="s">
        <v>239</v>
      </c>
      <c r="AT305" s="214" t="s">
        <v>135</v>
      </c>
      <c r="AU305" s="214" t="s">
        <v>88</v>
      </c>
      <c r="AY305" s="17" t="s">
        <v>132</v>
      </c>
      <c r="BE305" s="215">
        <f t="shared" si="4"/>
        <v>0</v>
      </c>
      <c r="BF305" s="215">
        <f t="shared" si="5"/>
        <v>0</v>
      </c>
      <c r="BG305" s="215">
        <f t="shared" si="6"/>
        <v>0</v>
      </c>
      <c r="BH305" s="215">
        <f t="shared" si="7"/>
        <v>0</v>
      </c>
      <c r="BI305" s="215">
        <f t="shared" si="8"/>
        <v>0</v>
      </c>
      <c r="BJ305" s="17" t="s">
        <v>86</v>
      </c>
      <c r="BK305" s="215">
        <f t="shared" si="9"/>
        <v>0</v>
      </c>
      <c r="BL305" s="17" t="s">
        <v>239</v>
      </c>
      <c r="BM305" s="214" t="s">
        <v>474</v>
      </c>
    </row>
    <row r="306" spans="1:65" s="2" customFormat="1" ht="44.25" customHeight="1" x14ac:dyDescent="0.2">
      <c r="A306" s="34"/>
      <c r="B306" s="35"/>
      <c r="C306" s="203" t="s">
        <v>475</v>
      </c>
      <c r="D306" s="203" t="s">
        <v>135</v>
      </c>
      <c r="E306" s="204" t="s">
        <v>476</v>
      </c>
      <c r="F306" s="205" t="s">
        <v>477</v>
      </c>
      <c r="G306" s="206" t="s">
        <v>237</v>
      </c>
      <c r="H306" s="207">
        <v>5</v>
      </c>
      <c r="I306" s="208"/>
      <c r="J306" s="209">
        <f t="shared" si="0"/>
        <v>0</v>
      </c>
      <c r="K306" s="205" t="s">
        <v>1</v>
      </c>
      <c r="L306" s="39"/>
      <c r="M306" s="210" t="s">
        <v>1</v>
      </c>
      <c r="N306" s="211" t="s">
        <v>44</v>
      </c>
      <c r="O306" s="71"/>
      <c r="P306" s="212">
        <f t="shared" si="1"/>
        <v>0</v>
      </c>
      <c r="Q306" s="212">
        <v>4.0000000000000002E-4</v>
      </c>
      <c r="R306" s="212">
        <f t="shared" si="2"/>
        <v>2E-3</v>
      </c>
      <c r="S306" s="212">
        <v>0</v>
      </c>
      <c r="T306" s="213">
        <f t="shared" si="3"/>
        <v>0</v>
      </c>
      <c r="U306" s="34"/>
      <c r="V306" s="34"/>
      <c r="W306" s="34"/>
      <c r="X306" s="34"/>
      <c r="Y306" s="34"/>
      <c r="Z306" s="34"/>
      <c r="AA306" s="34"/>
      <c r="AB306" s="34"/>
      <c r="AC306" s="34"/>
      <c r="AD306" s="34"/>
      <c r="AE306" s="34"/>
      <c r="AR306" s="214" t="s">
        <v>239</v>
      </c>
      <c r="AT306" s="214" t="s">
        <v>135</v>
      </c>
      <c r="AU306" s="214" t="s">
        <v>88</v>
      </c>
      <c r="AY306" s="17" t="s">
        <v>132</v>
      </c>
      <c r="BE306" s="215">
        <f t="shared" si="4"/>
        <v>0</v>
      </c>
      <c r="BF306" s="215">
        <f t="shared" si="5"/>
        <v>0</v>
      </c>
      <c r="BG306" s="215">
        <f t="shared" si="6"/>
        <v>0</v>
      </c>
      <c r="BH306" s="215">
        <f t="shared" si="7"/>
        <v>0</v>
      </c>
      <c r="BI306" s="215">
        <f t="shared" si="8"/>
        <v>0</v>
      </c>
      <c r="BJ306" s="17" t="s">
        <v>86</v>
      </c>
      <c r="BK306" s="215">
        <f t="shared" si="9"/>
        <v>0</v>
      </c>
      <c r="BL306" s="17" t="s">
        <v>239</v>
      </c>
      <c r="BM306" s="214" t="s">
        <v>478</v>
      </c>
    </row>
    <row r="307" spans="1:65" s="2" customFormat="1" ht="44.25" customHeight="1" x14ac:dyDescent="0.2">
      <c r="A307" s="34"/>
      <c r="B307" s="35"/>
      <c r="C307" s="203" t="s">
        <v>479</v>
      </c>
      <c r="D307" s="203" t="s">
        <v>135</v>
      </c>
      <c r="E307" s="204" t="s">
        <v>480</v>
      </c>
      <c r="F307" s="205" t="s">
        <v>481</v>
      </c>
      <c r="G307" s="206" t="s">
        <v>237</v>
      </c>
      <c r="H307" s="207">
        <v>5</v>
      </c>
      <c r="I307" s="208"/>
      <c r="J307" s="209">
        <f t="shared" si="0"/>
        <v>0</v>
      </c>
      <c r="K307" s="205" t="s">
        <v>1</v>
      </c>
      <c r="L307" s="39"/>
      <c r="M307" s="210" t="s">
        <v>1</v>
      </c>
      <c r="N307" s="211" t="s">
        <v>44</v>
      </c>
      <c r="O307" s="71"/>
      <c r="P307" s="212">
        <f t="shared" si="1"/>
        <v>0</v>
      </c>
      <c r="Q307" s="212">
        <v>4.0000000000000002E-4</v>
      </c>
      <c r="R307" s="212">
        <f t="shared" si="2"/>
        <v>2E-3</v>
      </c>
      <c r="S307" s="212">
        <v>0</v>
      </c>
      <c r="T307" s="213">
        <f t="shared" si="3"/>
        <v>0</v>
      </c>
      <c r="U307" s="34"/>
      <c r="V307" s="34"/>
      <c r="W307" s="34"/>
      <c r="X307" s="34"/>
      <c r="Y307" s="34"/>
      <c r="Z307" s="34"/>
      <c r="AA307" s="34"/>
      <c r="AB307" s="34"/>
      <c r="AC307" s="34"/>
      <c r="AD307" s="34"/>
      <c r="AE307" s="34"/>
      <c r="AR307" s="214" t="s">
        <v>239</v>
      </c>
      <c r="AT307" s="214" t="s">
        <v>135</v>
      </c>
      <c r="AU307" s="214" t="s">
        <v>88</v>
      </c>
      <c r="AY307" s="17" t="s">
        <v>132</v>
      </c>
      <c r="BE307" s="215">
        <f t="shared" si="4"/>
        <v>0</v>
      </c>
      <c r="BF307" s="215">
        <f t="shared" si="5"/>
        <v>0</v>
      </c>
      <c r="BG307" s="215">
        <f t="shared" si="6"/>
        <v>0</v>
      </c>
      <c r="BH307" s="215">
        <f t="shared" si="7"/>
        <v>0</v>
      </c>
      <c r="BI307" s="215">
        <f t="shared" si="8"/>
        <v>0</v>
      </c>
      <c r="BJ307" s="17" t="s">
        <v>86</v>
      </c>
      <c r="BK307" s="215">
        <f t="shared" si="9"/>
        <v>0</v>
      </c>
      <c r="BL307" s="17" t="s">
        <v>239</v>
      </c>
      <c r="BM307" s="214" t="s">
        <v>482</v>
      </c>
    </row>
    <row r="308" spans="1:65" s="2" customFormat="1" ht="44.25" customHeight="1" x14ac:dyDescent="0.2">
      <c r="A308" s="34"/>
      <c r="B308" s="35"/>
      <c r="C308" s="203" t="s">
        <v>483</v>
      </c>
      <c r="D308" s="203" t="s">
        <v>135</v>
      </c>
      <c r="E308" s="204" t="s">
        <v>484</v>
      </c>
      <c r="F308" s="205" t="s">
        <v>485</v>
      </c>
      <c r="G308" s="206" t="s">
        <v>237</v>
      </c>
      <c r="H308" s="207">
        <v>10</v>
      </c>
      <c r="I308" s="208"/>
      <c r="J308" s="209">
        <f t="shared" si="0"/>
        <v>0</v>
      </c>
      <c r="K308" s="205" t="s">
        <v>1</v>
      </c>
      <c r="L308" s="39"/>
      <c r="M308" s="210" t="s">
        <v>1</v>
      </c>
      <c r="N308" s="211" t="s">
        <v>44</v>
      </c>
      <c r="O308" s="71"/>
      <c r="P308" s="212">
        <f t="shared" si="1"/>
        <v>0</v>
      </c>
      <c r="Q308" s="212">
        <v>0</v>
      </c>
      <c r="R308" s="212">
        <f t="shared" si="2"/>
        <v>0</v>
      </c>
      <c r="S308" s="212">
        <v>0</v>
      </c>
      <c r="T308" s="213">
        <f t="shared" si="3"/>
        <v>0</v>
      </c>
      <c r="U308" s="34"/>
      <c r="V308" s="34"/>
      <c r="W308" s="34"/>
      <c r="X308" s="34"/>
      <c r="Y308" s="34"/>
      <c r="Z308" s="34"/>
      <c r="AA308" s="34"/>
      <c r="AB308" s="34"/>
      <c r="AC308" s="34"/>
      <c r="AD308" s="34"/>
      <c r="AE308" s="34"/>
      <c r="AR308" s="214" t="s">
        <v>239</v>
      </c>
      <c r="AT308" s="214" t="s">
        <v>135</v>
      </c>
      <c r="AU308" s="214" t="s">
        <v>88</v>
      </c>
      <c r="AY308" s="17" t="s">
        <v>132</v>
      </c>
      <c r="BE308" s="215">
        <f t="shared" si="4"/>
        <v>0</v>
      </c>
      <c r="BF308" s="215">
        <f t="shared" si="5"/>
        <v>0</v>
      </c>
      <c r="BG308" s="215">
        <f t="shared" si="6"/>
        <v>0</v>
      </c>
      <c r="BH308" s="215">
        <f t="shared" si="7"/>
        <v>0</v>
      </c>
      <c r="BI308" s="215">
        <f t="shared" si="8"/>
        <v>0</v>
      </c>
      <c r="BJ308" s="17" t="s">
        <v>86</v>
      </c>
      <c r="BK308" s="215">
        <f t="shared" si="9"/>
        <v>0</v>
      </c>
      <c r="BL308" s="17" t="s">
        <v>239</v>
      </c>
      <c r="BM308" s="214" t="s">
        <v>486</v>
      </c>
    </row>
    <row r="309" spans="1:65" s="2" customFormat="1" ht="21.75" customHeight="1" x14ac:dyDescent="0.2">
      <c r="A309" s="34"/>
      <c r="B309" s="35"/>
      <c r="C309" s="203" t="s">
        <v>487</v>
      </c>
      <c r="D309" s="203" t="s">
        <v>135</v>
      </c>
      <c r="E309" s="204" t="s">
        <v>488</v>
      </c>
      <c r="F309" s="205" t="s">
        <v>489</v>
      </c>
      <c r="G309" s="206" t="s">
        <v>237</v>
      </c>
      <c r="H309" s="207">
        <v>20</v>
      </c>
      <c r="I309" s="208"/>
      <c r="J309" s="209">
        <f t="shared" si="0"/>
        <v>0</v>
      </c>
      <c r="K309" s="205" t="s">
        <v>139</v>
      </c>
      <c r="L309" s="39"/>
      <c r="M309" s="210" t="s">
        <v>1</v>
      </c>
      <c r="N309" s="211" t="s">
        <v>44</v>
      </c>
      <c r="O309" s="71"/>
      <c r="P309" s="212">
        <f t="shared" si="1"/>
        <v>0</v>
      </c>
      <c r="Q309" s="212">
        <v>0</v>
      </c>
      <c r="R309" s="212">
        <f t="shared" si="2"/>
        <v>0</v>
      </c>
      <c r="S309" s="212">
        <v>1.2999999999999999E-2</v>
      </c>
      <c r="T309" s="213">
        <f t="shared" si="3"/>
        <v>0.26</v>
      </c>
      <c r="U309" s="34"/>
      <c r="V309" s="34"/>
      <c r="W309" s="34"/>
      <c r="X309" s="34"/>
      <c r="Y309" s="34"/>
      <c r="Z309" s="34"/>
      <c r="AA309" s="34"/>
      <c r="AB309" s="34"/>
      <c r="AC309" s="34"/>
      <c r="AD309" s="34"/>
      <c r="AE309" s="34"/>
      <c r="AR309" s="214" t="s">
        <v>239</v>
      </c>
      <c r="AT309" s="214" t="s">
        <v>135</v>
      </c>
      <c r="AU309" s="214" t="s">
        <v>88</v>
      </c>
      <c r="AY309" s="17" t="s">
        <v>132</v>
      </c>
      <c r="BE309" s="215">
        <f t="shared" si="4"/>
        <v>0</v>
      </c>
      <c r="BF309" s="215">
        <f t="shared" si="5"/>
        <v>0</v>
      </c>
      <c r="BG309" s="215">
        <f t="shared" si="6"/>
        <v>0</v>
      </c>
      <c r="BH309" s="215">
        <f t="shared" si="7"/>
        <v>0</v>
      </c>
      <c r="BI309" s="215">
        <f t="shared" si="8"/>
        <v>0</v>
      </c>
      <c r="BJ309" s="17" t="s">
        <v>86</v>
      </c>
      <c r="BK309" s="215">
        <f t="shared" si="9"/>
        <v>0</v>
      </c>
      <c r="BL309" s="17" t="s">
        <v>239</v>
      </c>
      <c r="BM309" s="214" t="s">
        <v>490</v>
      </c>
    </row>
    <row r="310" spans="1:65" s="2" customFormat="1" ht="21.75" customHeight="1" x14ac:dyDescent="0.2">
      <c r="A310" s="34"/>
      <c r="B310" s="35"/>
      <c r="C310" s="203" t="s">
        <v>491</v>
      </c>
      <c r="D310" s="203" t="s">
        <v>135</v>
      </c>
      <c r="E310" s="204" t="s">
        <v>492</v>
      </c>
      <c r="F310" s="205" t="s">
        <v>493</v>
      </c>
      <c r="G310" s="206" t="s">
        <v>193</v>
      </c>
      <c r="H310" s="207">
        <v>1</v>
      </c>
      <c r="I310" s="208"/>
      <c r="J310" s="209">
        <f t="shared" si="0"/>
        <v>0</v>
      </c>
      <c r="K310" s="205" t="s">
        <v>1</v>
      </c>
      <c r="L310" s="39"/>
      <c r="M310" s="210" t="s">
        <v>1</v>
      </c>
      <c r="N310" s="211" t="s">
        <v>44</v>
      </c>
      <c r="O310" s="71"/>
      <c r="P310" s="212">
        <f t="shared" si="1"/>
        <v>0</v>
      </c>
      <c r="Q310" s="212">
        <v>5.0000000000000002E-5</v>
      </c>
      <c r="R310" s="212">
        <f t="shared" si="2"/>
        <v>5.0000000000000002E-5</v>
      </c>
      <c r="S310" s="212">
        <v>0</v>
      </c>
      <c r="T310" s="213">
        <f t="shared" si="3"/>
        <v>0</v>
      </c>
      <c r="U310" s="34"/>
      <c r="V310" s="34"/>
      <c r="W310" s="34"/>
      <c r="X310" s="34"/>
      <c r="Y310" s="34"/>
      <c r="Z310" s="34"/>
      <c r="AA310" s="34"/>
      <c r="AB310" s="34"/>
      <c r="AC310" s="34"/>
      <c r="AD310" s="34"/>
      <c r="AE310" s="34"/>
      <c r="AR310" s="214" t="s">
        <v>239</v>
      </c>
      <c r="AT310" s="214" t="s">
        <v>135</v>
      </c>
      <c r="AU310" s="214" t="s">
        <v>88</v>
      </c>
      <c r="AY310" s="17" t="s">
        <v>132</v>
      </c>
      <c r="BE310" s="215">
        <f t="shared" si="4"/>
        <v>0</v>
      </c>
      <c r="BF310" s="215">
        <f t="shared" si="5"/>
        <v>0</v>
      </c>
      <c r="BG310" s="215">
        <f t="shared" si="6"/>
        <v>0</v>
      </c>
      <c r="BH310" s="215">
        <f t="shared" si="7"/>
        <v>0</v>
      </c>
      <c r="BI310" s="215">
        <f t="shared" si="8"/>
        <v>0</v>
      </c>
      <c r="BJ310" s="17" t="s">
        <v>86</v>
      </c>
      <c r="BK310" s="215">
        <f t="shared" si="9"/>
        <v>0</v>
      </c>
      <c r="BL310" s="17" t="s">
        <v>239</v>
      </c>
      <c r="BM310" s="214" t="s">
        <v>494</v>
      </c>
    </row>
    <row r="311" spans="1:65" s="2" customFormat="1" ht="21.75" customHeight="1" x14ac:dyDescent="0.2">
      <c r="A311" s="34"/>
      <c r="B311" s="35"/>
      <c r="C311" s="203" t="s">
        <v>495</v>
      </c>
      <c r="D311" s="203" t="s">
        <v>135</v>
      </c>
      <c r="E311" s="204" t="s">
        <v>496</v>
      </c>
      <c r="F311" s="205" t="s">
        <v>497</v>
      </c>
      <c r="G311" s="206" t="s">
        <v>138</v>
      </c>
      <c r="H311" s="207">
        <v>5088</v>
      </c>
      <c r="I311" s="208"/>
      <c r="J311" s="209">
        <f t="shared" si="0"/>
        <v>0</v>
      </c>
      <c r="K311" s="205" t="s">
        <v>139</v>
      </c>
      <c r="L311" s="39"/>
      <c r="M311" s="210" t="s">
        <v>1</v>
      </c>
      <c r="N311" s="211" t="s">
        <v>44</v>
      </c>
      <c r="O311" s="71"/>
      <c r="P311" s="212">
        <f t="shared" si="1"/>
        <v>0</v>
      </c>
      <c r="Q311" s="212">
        <v>0</v>
      </c>
      <c r="R311" s="212">
        <f t="shared" si="2"/>
        <v>0</v>
      </c>
      <c r="S311" s="212">
        <v>1E-3</v>
      </c>
      <c r="T311" s="213">
        <f t="shared" si="3"/>
        <v>5.0880000000000001</v>
      </c>
      <c r="U311" s="34"/>
      <c r="V311" s="34"/>
      <c r="W311" s="34"/>
      <c r="X311" s="34"/>
      <c r="Y311" s="34"/>
      <c r="Z311" s="34"/>
      <c r="AA311" s="34"/>
      <c r="AB311" s="34"/>
      <c r="AC311" s="34"/>
      <c r="AD311" s="34"/>
      <c r="AE311" s="34"/>
      <c r="AR311" s="214" t="s">
        <v>239</v>
      </c>
      <c r="AT311" s="214" t="s">
        <v>135</v>
      </c>
      <c r="AU311" s="214" t="s">
        <v>88</v>
      </c>
      <c r="AY311" s="17" t="s">
        <v>132</v>
      </c>
      <c r="BE311" s="215">
        <f t="shared" si="4"/>
        <v>0</v>
      </c>
      <c r="BF311" s="215">
        <f t="shared" si="5"/>
        <v>0</v>
      </c>
      <c r="BG311" s="215">
        <f t="shared" si="6"/>
        <v>0</v>
      </c>
      <c r="BH311" s="215">
        <f t="shared" si="7"/>
        <v>0</v>
      </c>
      <c r="BI311" s="215">
        <f t="shared" si="8"/>
        <v>0</v>
      </c>
      <c r="BJ311" s="17" t="s">
        <v>86</v>
      </c>
      <c r="BK311" s="215">
        <f t="shared" si="9"/>
        <v>0</v>
      </c>
      <c r="BL311" s="17" t="s">
        <v>239</v>
      </c>
      <c r="BM311" s="214" t="s">
        <v>498</v>
      </c>
    </row>
    <row r="312" spans="1:65" s="2" customFormat="1" ht="21.75" customHeight="1" x14ac:dyDescent="0.2">
      <c r="A312" s="34"/>
      <c r="B312" s="35"/>
      <c r="C312" s="203" t="s">
        <v>499</v>
      </c>
      <c r="D312" s="203" t="s">
        <v>135</v>
      </c>
      <c r="E312" s="204" t="s">
        <v>500</v>
      </c>
      <c r="F312" s="205" t="s">
        <v>501</v>
      </c>
      <c r="G312" s="206" t="s">
        <v>193</v>
      </c>
      <c r="H312" s="207">
        <v>1</v>
      </c>
      <c r="I312" s="208"/>
      <c r="J312" s="209">
        <f t="shared" si="0"/>
        <v>0</v>
      </c>
      <c r="K312" s="205" t="s">
        <v>1</v>
      </c>
      <c r="L312" s="39"/>
      <c r="M312" s="210" t="s">
        <v>1</v>
      </c>
      <c r="N312" s="211" t="s">
        <v>44</v>
      </c>
      <c r="O312" s="71"/>
      <c r="P312" s="212">
        <f t="shared" si="1"/>
        <v>0</v>
      </c>
      <c r="Q312" s="212">
        <v>0</v>
      </c>
      <c r="R312" s="212">
        <f t="shared" si="2"/>
        <v>0</v>
      </c>
      <c r="S312" s="212">
        <v>0</v>
      </c>
      <c r="T312" s="213">
        <f t="shared" si="3"/>
        <v>0</v>
      </c>
      <c r="U312" s="34"/>
      <c r="V312" s="34"/>
      <c r="W312" s="34"/>
      <c r="X312" s="34"/>
      <c r="Y312" s="34"/>
      <c r="Z312" s="34"/>
      <c r="AA312" s="34"/>
      <c r="AB312" s="34"/>
      <c r="AC312" s="34"/>
      <c r="AD312" s="34"/>
      <c r="AE312" s="34"/>
      <c r="AR312" s="214" t="s">
        <v>239</v>
      </c>
      <c r="AT312" s="214" t="s">
        <v>135</v>
      </c>
      <c r="AU312" s="214" t="s">
        <v>88</v>
      </c>
      <c r="AY312" s="17" t="s">
        <v>132</v>
      </c>
      <c r="BE312" s="215">
        <f t="shared" si="4"/>
        <v>0</v>
      </c>
      <c r="BF312" s="215">
        <f t="shared" si="5"/>
        <v>0</v>
      </c>
      <c r="BG312" s="215">
        <f t="shared" si="6"/>
        <v>0</v>
      </c>
      <c r="BH312" s="215">
        <f t="shared" si="7"/>
        <v>0</v>
      </c>
      <c r="BI312" s="215">
        <f t="shared" si="8"/>
        <v>0</v>
      </c>
      <c r="BJ312" s="17" t="s">
        <v>86</v>
      </c>
      <c r="BK312" s="215">
        <f t="shared" si="9"/>
        <v>0</v>
      </c>
      <c r="BL312" s="17" t="s">
        <v>239</v>
      </c>
      <c r="BM312" s="214" t="s">
        <v>502</v>
      </c>
    </row>
    <row r="313" spans="1:65" s="12" customFormat="1" ht="22.9" customHeight="1" x14ac:dyDescent="0.2">
      <c r="B313" s="187"/>
      <c r="C313" s="188"/>
      <c r="D313" s="189" t="s">
        <v>78</v>
      </c>
      <c r="E313" s="201" t="s">
        <v>503</v>
      </c>
      <c r="F313" s="201" t="s">
        <v>504</v>
      </c>
      <c r="G313" s="188"/>
      <c r="H313" s="188"/>
      <c r="I313" s="191"/>
      <c r="J313" s="202">
        <f>BK313</f>
        <v>0</v>
      </c>
      <c r="K313" s="188"/>
      <c r="L313" s="193"/>
      <c r="M313" s="194"/>
      <c r="N313" s="195"/>
      <c r="O313" s="195"/>
      <c r="P313" s="196">
        <f>SUM(P314:P341)</f>
        <v>0</v>
      </c>
      <c r="Q313" s="195"/>
      <c r="R313" s="196">
        <f>SUM(R314:R341)</f>
        <v>0.55039667999999997</v>
      </c>
      <c r="S313" s="195"/>
      <c r="T313" s="197">
        <f>SUM(T314:T341)</f>
        <v>0</v>
      </c>
      <c r="AR313" s="198" t="s">
        <v>88</v>
      </c>
      <c r="AT313" s="199" t="s">
        <v>78</v>
      </c>
      <c r="AU313" s="199" t="s">
        <v>86</v>
      </c>
      <c r="AY313" s="198" t="s">
        <v>132</v>
      </c>
      <c r="BK313" s="200">
        <f>SUM(BK314:BK341)</f>
        <v>0</v>
      </c>
    </row>
    <row r="314" spans="1:65" s="2" customFormat="1" ht="21.75" customHeight="1" x14ac:dyDescent="0.2">
      <c r="A314" s="34"/>
      <c r="B314" s="35"/>
      <c r="C314" s="203" t="s">
        <v>505</v>
      </c>
      <c r="D314" s="203" t="s">
        <v>135</v>
      </c>
      <c r="E314" s="204" t="s">
        <v>506</v>
      </c>
      <c r="F314" s="205" t="s">
        <v>507</v>
      </c>
      <c r="G314" s="206" t="s">
        <v>154</v>
      </c>
      <c r="H314" s="207">
        <v>67.837999999999994</v>
      </c>
      <c r="I314" s="208"/>
      <c r="J314" s="209">
        <f>ROUND(I314*H314,2)</f>
        <v>0</v>
      </c>
      <c r="K314" s="205" t="s">
        <v>139</v>
      </c>
      <c r="L314" s="39"/>
      <c r="M314" s="210" t="s">
        <v>1</v>
      </c>
      <c r="N314" s="211" t="s">
        <v>44</v>
      </c>
      <c r="O314" s="71"/>
      <c r="P314" s="212">
        <f>O314*H314</f>
        <v>0</v>
      </c>
      <c r="Q314" s="212">
        <v>2.0000000000000002E-5</v>
      </c>
      <c r="R314" s="212">
        <f>Q314*H314</f>
        <v>1.35676E-3</v>
      </c>
      <c r="S314" s="212">
        <v>0</v>
      </c>
      <c r="T314" s="213">
        <f>S314*H314</f>
        <v>0</v>
      </c>
      <c r="U314" s="34"/>
      <c r="V314" s="34"/>
      <c r="W314" s="34"/>
      <c r="X314" s="34"/>
      <c r="Y314" s="34"/>
      <c r="Z314" s="34"/>
      <c r="AA314" s="34"/>
      <c r="AB314" s="34"/>
      <c r="AC314" s="34"/>
      <c r="AD314" s="34"/>
      <c r="AE314" s="34"/>
      <c r="AR314" s="214" t="s">
        <v>239</v>
      </c>
      <c r="AT314" s="214" t="s">
        <v>135</v>
      </c>
      <c r="AU314" s="214" t="s">
        <v>88</v>
      </c>
      <c r="AY314" s="17" t="s">
        <v>132</v>
      </c>
      <c r="BE314" s="215">
        <f>IF(N314="základní",J314,0)</f>
        <v>0</v>
      </c>
      <c r="BF314" s="215">
        <f>IF(N314="snížená",J314,0)</f>
        <v>0</v>
      </c>
      <c r="BG314" s="215">
        <f>IF(N314="zákl. přenesená",J314,0)</f>
        <v>0</v>
      </c>
      <c r="BH314" s="215">
        <f>IF(N314="sníž. přenesená",J314,0)</f>
        <v>0</v>
      </c>
      <c r="BI314" s="215">
        <f>IF(N314="nulová",J314,0)</f>
        <v>0</v>
      </c>
      <c r="BJ314" s="17" t="s">
        <v>86</v>
      </c>
      <c r="BK314" s="215">
        <f>ROUND(I314*H314,2)</f>
        <v>0</v>
      </c>
      <c r="BL314" s="17" t="s">
        <v>239</v>
      </c>
      <c r="BM314" s="214" t="s">
        <v>508</v>
      </c>
    </row>
    <row r="315" spans="1:65" s="14" customFormat="1" ht="11.25" x14ac:dyDescent="0.2">
      <c r="B315" s="238"/>
      <c r="C315" s="239"/>
      <c r="D315" s="228" t="s">
        <v>147</v>
      </c>
      <c r="E315" s="240" t="s">
        <v>1</v>
      </c>
      <c r="F315" s="241" t="s">
        <v>509</v>
      </c>
      <c r="G315" s="239"/>
      <c r="H315" s="240" t="s">
        <v>1</v>
      </c>
      <c r="I315" s="242"/>
      <c r="J315" s="239"/>
      <c r="K315" s="239"/>
      <c r="L315" s="243"/>
      <c r="M315" s="244"/>
      <c r="N315" s="245"/>
      <c r="O315" s="245"/>
      <c r="P315" s="245"/>
      <c r="Q315" s="245"/>
      <c r="R315" s="245"/>
      <c r="S315" s="245"/>
      <c r="T315" s="246"/>
      <c r="AT315" s="247" t="s">
        <v>147</v>
      </c>
      <c r="AU315" s="247" t="s">
        <v>88</v>
      </c>
      <c r="AV315" s="14" t="s">
        <v>86</v>
      </c>
      <c r="AW315" s="14" t="s">
        <v>33</v>
      </c>
      <c r="AX315" s="14" t="s">
        <v>79</v>
      </c>
      <c r="AY315" s="247" t="s">
        <v>132</v>
      </c>
    </row>
    <row r="316" spans="1:65" s="13" customFormat="1" ht="11.25" x14ac:dyDescent="0.2">
      <c r="B316" s="226"/>
      <c r="C316" s="227"/>
      <c r="D316" s="228" t="s">
        <v>147</v>
      </c>
      <c r="E316" s="229" t="s">
        <v>1</v>
      </c>
      <c r="F316" s="230" t="s">
        <v>510</v>
      </c>
      <c r="G316" s="227"/>
      <c r="H316" s="231">
        <v>43.758000000000003</v>
      </c>
      <c r="I316" s="232"/>
      <c r="J316" s="227"/>
      <c r="K316" s="227"/>
      <c r="L316" s="233"/>
      <c r="M316" s="234"/>
      <c r="N316" s="235"/>
      <c r="O316" s="235"/>
      <c r="P316" s="235"/>
      <c r="Q316" s="235"/>
      <c r="R316" s="235"/>
      <c r="S316" s="235"/>
      <c r="T316" s="236"/>
      <c r="AT316" s="237" t="s">
        <v>147</v>
      </c>
      <c r="AU316" s="237" t="s">
        <v>88</v>
      </c>
      <c r="AV316" s="13" t="s">
        <v>88</v>
      </c>
      <c r="AW316" s="13" t="s">
        <v>33</v>
      </c>
      <c r="AX316" s="13" t="s">
        <v>79</v>
      </c>
      <c r="AY316" s="237" t="s">
        <v>132</v>
      </c>
    </row>
    <row r="317" spans="1:65" s="13" customFormat="1" ht="11.25" x14ac:dyDescent="0.2">
      <c r="B317" s="226"/>
      <c r="C317" s="227"/>
      <c r="D317" s="228" t="s">
        <v>147</v>
      </c>
      <c r="E317" s="229" t="s">
        <v>1</v>
      </c>
      <c r="F317" s="230" t="s">
        <v>511</v>
      </c>
      <c r="G317" s="227"/>
      <c r="H317" s="231">
        <v>24.08</v>
      </c>
      <c r="I317" s="232"/>
      <c r="J317" s="227"/>
      <c r="K317" s="227"/>
      <c r="L317" s="233"/>
      <c r="M317" s="234"/>
      <c r="N317" s="235"/>
      <c r="O317" s="235"/>
      <c r="P317" s="235"/>
      <c r="Q317" s="235"/>
      <c r="R317" s="235"/>
      <c r="S317" s="235"/>
      <c r="T317" s="236"/>
      <c r="AT317" s="237" t="s">
        <v>147</v>
      </c>
      <c r="AU317" s="237" t="s">
        <v>88</v>
      </c>
      <c r="AV317" s="13" t="s">
        <v>88</v>
      </c>
      <c r="AW317" s="13" t="s">
        <v>33</v>
      </c>
      <c r="AX317" s="13" t="s">
        <v>79</v>
      </c>
      <c r="AY317" s="237" t="s">
        <v>132</v>
      </c>
    </row>
    <row r="318" spans="1:65" s="15" customFormat="1" ht="11.25" x14ac:dyDescent="0.2">
      <c r="B318" s="248"/>
      <c r="C318" s="249"/>
      <c r="D318" s="228" t="s">
        <v>147</v>
      </c>
      <c r="E318" s="250" t="s">
        <v>1</v>
      </c>
      <c r="F318" s="251" t="s">
        <v>163</v>
      </c>
      <c r="G318" s="249"/>
      <c r="H318" s="252">
        <v>67.837999999999994</v>
      </c>
      <c r="I318" s="253"/>
      <c r="J318" s="249"/>
      <c r="K318" s="249"/>
      <c r="L318" s="254"/>
      <c r="M318" s="255"/>
      <c r="N318" s="256"/>
      <c r="O318" s="256"/>
      <c r="P318" s="256"/>
      <c r="Q318" s="256"/>
      <c r="R318" s="256"/>
      <c r="S318" s="256"/>
      <c r="T318" s="257"/>
      <c r="AT318" s="258" t="s">
        <v>147</v>
      </c>
      <c r="AU318" s="258" t="s">
        <v>88</v>
      </c>
      <c r="AV318" s="15" t="s">
        <v>133</v>
      </c>
      <c r="AW318" s="15" t="s">
        <v>33</v>
      </c>
      <c r="AX318" s="15" t="s">
        <v>86</v>
      </c>
      <c r="AY318" s="258" t="s">
        <v>132</v>
      </c>
    </row>
    <row r="319" spans="1:65" s="2" customFormat="1" ht="33" customHeight="1" x14ac:dyDescent="0.2">
      <c r="A319" s="34"/>
      <c r="B319" s="35"/>
      <c r="C319" s="203" t="s">
        <v>512</v>
      </c>
      <c r="D319" s="203" t="s">
        <v>135</v>
      </c>
      <c r="E319" s="204" t="s">
        <v>513</v>
      </c>
      <c r="F319" s="205" t="s">
        <v>514</v>
      </c>
      <c r="G319" s="206" t="s">
        <v>154</v>
      </c>
      <c r="H319" s="207">
        <v>2328.8420000000001</v>
      </c>
      <c r="I319" s="208"/>
      <c r="J319" s="209">
        <f>ROUND(I319*H319,2)</f>
        <v>0</v>
      </c>
      <c r="K319" s="205" t="s">
        <v>139</v>
      </c>
      <c r="L319" s="39"/>
      <c r="M319" s="210" t="s">
        <v>1</v>
      </c>
      <c r="N319" s="211" t="s">
        <v>44</v>
      </c>
      <c r="O319" s="71"/>
      <c r="P319" s="212">
        <f>O319*H319</f>
        <v>0</v>
      </c>
      <c r="Q319" s="212">
        <v>2.2000000000000001E-4</v>
      </c>
      <c r="R319" s="212">
        <f>Q319*H319</f>
        <v>0.51234524000000004</v>
      </c>
      <c r="S319" s="212">
        <v>0</v>
      </c>
      <c r="T319" s="213">
        <f>S319*H319</f>
        <v>0</v>
      </c>
      <c r="U319" s="34"/>
      <c r="V319" s="34"/>
      <c r="W319" s="34"/>
      <c r="X319" s="34"/>
      <c r="Y319" s="34"/>
      <c r="Z319" s="34"/>
      <c r="AA319" s="34"/>
      <c r="AB319" s="34"/>
      <c r="AC319" s="34"/>
      <c r="AD319" s="34"/>
      <c r="AE319" s="34"/>
      <c r="AR319" s="214" t="s">
        <v>239</v>
      </c>
      <c r="AT319" s="214" t="s">
        <v>135</v>
      </c>
      <c r="AU319" s="214" t="s">
        <v>88</v>
      </c>
      <c r="AY319" s="17" t="s">
        <v>132</v>
      </c>
      <c r="BE319" s="215">
        <f>IF(N319="základní",J319,0)</f>
        <v>0</v>
      </c>
      <c r="BF319" s="215">
        <f>IF(N319="snížená",J319,0)</f>
        <v>0</v>
      </c>
      <c r="BG319" s="215">
        <f>IF(N319="zákl. přenesená",J319,0)</f>
        <v>0</v>
      </c>
      <c r="BH319" s="215">
        <f>IF(N319="sníž. přenesená",J319,0)</f>
        <v>0</v>
      </c>
      <c r="BI319" s="215">
        <f>IF(N319="nulová",J319,0)</f>
        <v>0</v>
      </c>
      <c r="BJ319" s="17" t="s">
        <v>86</v>
      </c>
      <c r="BK319" s="215">
        <f>ROUND(I319*H319,2)</f>
        <v>0</v>
      </c>
      <c r="BL319" s="17" t="s">
        <v>239</v>
      </c>
      <c r="BM319" s="214" t="s">
        <v>515</v>
      </c>
    </row>
    <row r="320" spans="1:65" s="14" customFormat="1" ht="11.25" x14ac:dyDescent="0.2">
      <c r="B320" s="238"/>
      <c r="C320" s="239"/>
      <c r="D320" s="228" t="s">
        <v>147</v>
      </c>
      <c r="E320" s="240" t="s">
        <v>1</v>
      </c>
      <c r="F320" s="241" t="s">
        <v>329</v>
      </c>
      <c r="G320" s="239"/>
      <c r="H320" s="240" t="s">
        <v>1</v>
      </c>
      <c r="I320" s="242"/>
      <c r="J320" s="239"/>
      <c r="K320" s="239"/>
      <c r="L320" s="243"/>
      <c r="M320" s="244"/>
      <c r="N320" s="245"/>
      <c r="O320" s="245"/>
      <c r="P320" s="245"/>
      <c r="Q320" s="245"/>
      <c r="R320" s="245"/>
      <c r="S320" s="245"/>
      <c r="T320" s="246"/>
      <c r="AT320" s="247" t="s">
        <v>147</v>
      </c>
      <c r="AU320" s="247" t="s">
        <v>88</v>
      </c>
      <c r="AV320" s="14" t="s">
        <v>86</v>
      </c>
      <c r="AW320" s="14" t="s">
        <v>33</v>
      </c>
      <c r="AX320" s="14" t="s">
        <v>79</v>
      </c>
      <c r="AY320" s="247" t="s">
        <v>132</v>
      </c>
    </row>
    <row r="321" spans="1:65" s="13" customFormat="1" ht="11.25" x14ac:dyDescent="0.2">
      <c r="B321" s="226"/>
      <c r="C321" s="227"/>
      <c r="D321" s="228" t="s">
        <v>147</v>
      </c>
      <c r="E321" s="229" t="s">
        <v>1</v>
      </c>
      <c r="F321" s="230" t="s">
        <v>283</v>
      </c>
      <c r="G321" s="227"/>
      <c r="H321" s="231">
        <v>178.2</v>
      </c>
      <c r="I321" s="232"/>
      <c r="J321" s="227"/>
      <c r="K321" s="227"/>
      <c r="L321" s="233"/>
      <c r="M321" s="234"/>
      <c r="N321" s="235"/>
      <c r="O321" s="235"/>
      <c r="P321" s="235"/>
      <c r="Q321" s="235"/>
      <c r="R321" s="235"/>
      <c r="S321" s="235"/>
      <c r="T321" s="236"/>
      <c r="AT321" s="237" t="s">
        <v>147</v>
      </c>
      <c r="AU321" s="237" t="s">
        <v>88</v>
      </c>
      <c r="AV321" s="13" t="s">
        <v>88</v>
      </c>
      <c r="AW321" s="13" t="s">
        <v>33</v>
      </c>
      <c r="AX321" s="13" t="s">
        <v>79</v>
      </c>
      <c r="AY321" s="237" t="s">
        <v>132</v>
      </c>
    </row>
    <row r="322" spans="1:65" s="14" customFormat="1" ht="11.25" x14ac:dyDescent="0.2">
      <c r="B322" s="238"/>
      <c r="C322" s="239"/>
      <c r="D322" s="228" t="s">
        <v>147</v>
      </c>
      <c r="E322" s="240" t="s">
        <v>1</v>
      </c>
      <c r="F322" s="241" t="s">
        <v>331</v>
      </c>
      <c r="G322" s="239"/>
      <c r="H322" s="240" t="s">
        <v>1</v>
      </c>
      <c r="I322" s="242"/>
      <c r="J322" s="239"/>
      <c r="K322" s="239"/>
      <c r="L322" s="243"/>
      <c r="M322" s="244"/>
      <c r="N322" s="245"/>
      <c r="O322" s="245"/>
      <c r="P322" s="245"/>
      <c r="Q322" s="245"/>
      <c r="R322" s="245"/>
      <c r="S322" s="245"/>
      <c r="T322" s="246"/>
      <c r="AT322" s="247" t="s">
        <v>147</v>
      </c>
      <c r="AU322" s="247" t="s">
        <v>88</v>
      </c>
      <c r="AV322" s="14" t="s">
        <v>86</v>
      </c>
      <c r="AW322" s="14" t="s">
        <v>33</v>
      </c>
      <c r="AX322" s="14" t="s">
        <v>79</v>
      </c>
      <c r="AY322" s="247" t="s">
        <v>132</v>
      </c>
    </row>
    <row r="323" spans="1:65" s="13" customFormat="1" ht="11.25" x14ac:dyDescent="0.2">
      <c r="B323" s="226"/>
      <c r="C323" s="227"/>
      <c r="D323" s="228" t="s">
        <v>147</v>
      </c>
      <c r="E323" s="229" t="s">
        <v>1</v>
      </c>
      <c r="F323" s="230" t="s">
        <v>516</v>
      </c>
      <c r="G323" s="227"/>
      <c r="H323" s="231">
        <v>1094.4000000000001</v>
      </c>
      <c r="I323" s="232"/>
      <c r="J323" s="227"/>
      <c r="K323" s="227"/>
      <c r="L323" s="233"/>
      <c r="M323" s="234"/>
      <c r="N323" s="235"/>
      <c r="O323" s="235"/>
      <c r="P323" s="235"/>
      <c r="Q323" s="235"/>
      <c r="R323" s="235"/>
      <c r="S323" s="235"/>
      <c r="T323" s="236"/>
      <c r="AT323" s="237" t="s">
        <v>147</v>
      </c>
      <c r="AU323" s="237" t="s">
        <v>88</v>
      </c>
      <c r="AV323" s="13" t="s">
        <v>88</v>
      </c>
      <c r="AW323" s="13" t="s">
        <v>33</v>
      </c>
      <c r="AX323" s="13" t="s">
        <v>79</v>
      </c>
      <c r="AY323" s="237" t="s">
        <v>132</v>
      </c>
    </row>
    <row r="324" spans="1:65" s="14" customFormat="1" ht="11.25" x14ac:dyDescent="0.2">
      <c r="B324" s="238"/>
      <c r="C324" s="239"/>
      <c r="D324" s="228" t="s">
        <v>147</v>
      </c>
      <c r="E324" s="240" t="s">
        <v>1</v>
      </c>
      <c r="F324" s="241" t="s">
        <v>517</v>
      </c>
      <c r="G324" s="239"/>
      <c r="H324" s="240" t="s">
        <v>1</v>
      </c>
      <c r="I324" s="242"/>
      <c r="J324" s="239"/>
      <c r="K324" s="239"/>
      <c r="L324" s="243"/>
      <c r="M324" s="244"/>
      <c r="N324" s="245"/>
      <c r="O324" s="245"/>
      <c r="P324" s="245"/>
      <c r="Q324" s="245"/>
      <c r="R324" s="245"/>
      <c r="S324" s="245"/>
      <c r="T324" s="246"/>
      <c r="AT324" s="247" t="s">
        <v>147</v>
      </c>
      <c r="AU324" s="247" t="s">
        <v>88</v>
      </c>
      <c r="AV324" s="14" t="s">
        <v>86</v>
      </c>
      <c r="AW324" s="14" t="s">
        <v>33</v>
      </c>
      <c r="AX324" s="14" t="s">
        <v>79</v>
      </c>
      <c r="AY324" s="247" t="s">
        <v>132</v>
      </c>
    </row>
    <row r="325" spans="1:65" s="13" customFormat="1" ht="11.25" x14ac:dyDescent="0.2">
      <c r="B325" s="226"/>
      <c r="C325" s="227"/>
      <c r="D325" s="228" t="s">
        <v>147</v>
      </c>
      <c r="E325" s="229" t="s">
        <v>1</v>
      </c>
      <c r="F325" s="230" t="s">
        <v>518</v>
      </c>
      <c r="G325" s="227"/>
      <c r="H325" s="231">
        <v>988.404</v>
      </c>
      <c r="I325" s="232"/>
      <c r="J325" s="227"/>
      <c r="K325" s="227"/>
      <c r="L325" s="233"/>
      <c r="M325" s="234"/>
      <c r="N325" s="235"/>
      <c r="O325" s="235"/>
      <c r="P325" s="235"/>
      <c r="Q325" s="235"/>
      <c r="R325" s="235"/>
      <c r="S325" s="235"/>
      <c r="T325" s="236"/>
      <c r="AT325" s="237" t="s">
        <v>147</v>
      </c>
      <c r="AU325" s="237" t="s">
        <v>88</v>
      </c>
      <c r="AV325" s="13" t="s">
        <v>88</v>
      </c>
      <c r="AW325" s="13" t="s">
        <v>33</v>
      </c>
      <c r="AX325" s="13" t="s">
        <v>79</v>
      </c>
      <c r="AY325" s="237" t="s">
        <v>132</v>
      </c>
    </row>
    <row r="326" spans="1:65" s="14" customFormat="1" ht="11.25" x14ac:dyDescent="0.2">
      <c r="B326" s="238"/>
      <c r="C326" s="239"/>
      <c r="D326" s="228" t="s">
        <v>147</v>
      </c>
      <c r="E326" s="240" t="s">
        <v>1</v>
      </c>
      <c r="F326" s="241" t="s">
        <v>509</v>
      </c>
      <c r="G326" s="239"/>
      <c r="H326" s="240" t="s">
        <v>1</v>
      </c>
      <c r="I326" s="242"/>
      <c r="J326" s="239"/>
      <c r="K326" s="239"/>
      <c r="L326" s="243"/>
      <c r="M326" s="244"/>
      <c r="N326" s="245"/>
      <c r="O326" s="245"/>
      <c r="P326" s="245"/>
      <c r="Q326" s="245"/>
      <c r="R326" s="245"/>
      <c r="S326" s="245"/>
      <c r="T326" s="246"/>
      <c r="AT326" s="247" t="s">
        <v>147</v>
      </c>
      <c r="AU326" s="247" t="s">
        <v>88</v>
      </c>
      <c r="AV326" s="14" t="s">
        <v>86</v>
      </c>
      <c r="AW326" s="14" t="s">
        <v>33</v>
      </c>
      <c r="AX326" s="14" t="s">
        <v>79</v>
      </c>
      <c r="AY326" s="247" t="s">
        <v>132</v>
      </c>
    </row>
    <row r="327" spans="1:65" s="13" customFormat="1" ht="11.25" x14ac:dyDescent="0.2">
      <c r="B327" s="226"/>
      <c r="C327" s="227"/>
      <c r="D327" s="228" t="s">
        <v>147</v>
      </c>
      <c r="E327" s="229" t="s">
        <v>1</v>
      </c>
      <c r="F327" s="230" t="s">
        <v>510</v>
      </c>
      <c r="G327" s="227"/>
      <c r="H327" s="231">
        <v>43.758000000000003</v>
      </c>
      <c r="I327" s="232"/>
      <c r="J327" s="227"/>
      <c r="K327" s="227"/>
      <c r="L327" s="233"/>
      <c r="M327" s="234"/>
      <c r="N327" s="235"/>
      <c r="O327" s="235"/>
      <c r="P327" s="235"/>
      <c r="Q327" s="235"/>
      <c r="R327" s="235"/>
      <c r="S327" s="235"/>
      <c r="T327" s="236"/>
      <c r="AT327" s="237" t="s">
        <v>147</v>
      </c>
      <c r="AU327" s="237" t="s">
        <v>88</v>
      </c>
      <c r="AV327" s="13" t="s">
        <v>88</v>
      </c>
      <c r="AW327" s="13" t="s">
        <v>33</v>
      </c>
      <c r="AX327" s="13" t="s">
        <v>79</v>
      </c>
      <c r="AY327" s="237" t="s">
        <v>132</v>
      </c>
    </row>
    <row r="328" spans="1:65" s="13" customFormat="1" ht="11.25" x14ac:dyDescent="0.2">
      <c r="B328" s="226"/>
      <c r="C328" s="227"/>
      <c r="D328" s="228" t="s">
        <v>147</v>
      </c>
      <c r="E328" s="229" t="s">
        <v>1</v>
      </c>
      <c r="F328" s="230" t="s">
        <v>511</v>
      </c>
      <c r="G328" s="227"/>
      <c r="H328" s="231">
        <v>24.08</v>
      </c>
      <c r="I328" s="232"/>
      <c r="J328" s="227"/>
      <c r="K328" s="227"/>
      <c r="L328" s="233"/>
      <c r="M328" s="234"/>
      <c r="N328" s="235"/>
      <c r="O328" s="235"/>
      <c r="P328" s="235"/>
      <c r="Q328" s="235"/>
      <c r="R328" s="235"/>
      <c r="S328" s="235"/>
      <c r="T328" s="236"/>
      <c r="AT328" s="237" t="s">
        <v>147</v>
      </c>
      <c r="AU328" s="237" t="s">
        <v>88</v>
      </c>
      <c r="AV328" s="13" t="s">
        <v>88</v>
      </c>
      <c r="AW328" s="13" t="s">
        <v>33</v>
      </c>
      <c r="AX328" s="13" t="s">
        <v>79</v>
      </c>
      <c r="AY328" s="237" t="s">
        <v>132</v>
      </c>
    </row>
    <row r="329" spans="1:65" s="15" customFormat="1" ht="11.25" x14ac:dyDescent="0.2">
      <c r="B329" s="248"/>
      <c r="C329" s="249"/>
      <c r="D329" s="228" t="s">
        <v>147</v>
      </c>
      <c r="E329" s="250" t="s">
        <v>1</v>
      </c>
      <c r="F329" s="251" t="s">
        <v>163</v>
      </c>
      <c r="G329" s="249"/>
      <c r="H329" s="252">
        <v>2328.8420000000001</v>
      </c>
      <c r="I329" s="253"/>
      <c r="J329" s="249"/>
      <c r="K329" s="249"/>
      <c r="L329" s="254"/>
      <c r="M329" s="255"/>
      <c r="N329" s="256"/>
      <c r="O329" s="256"/>
      <c r="P329" s="256"/>
      <c r="Q329" s="256"/>
      <c r="R329" s="256"/>
      <c r="S329" s="256"/>
      <c r="T329" s="257"/>
      <c r="AT329" s="258" t="s">
        <v>147</v>
      </c>
      <c r="AU329" s="258" t="s">
        <v>88</v>
      </c>
      <c r="AV329" s="15" t="s">
        <v>133</v>
      </c>
      <c r="AW329" s="15" t="s">
        <v>33</v>
      </c>
      <c r="AX329" s="15" t="s">
        <v>86</v>
      </c>
      <c r="AY329" s="258" t="s">
        <v>132</v>
      </c>
    </row>
    <row r="330" spans="1:65" s="2" customFormat="1" ht="21.75" customHeight="1" x14ac:dyDescent="0.2">
      <c r="A330" s="34"/>
      <c r="B330" s="35"/>
      <c r="C330" s="203" t="s">
        <v>519</v>
      </c>
      <c r="D330" s="203" t="s">
        <v>135</v>
      </c>
      <c r="E330" s="204" t="s">
        <v>520</v>
      </c>
      <c r="F330" s="205" t="s">
        <v>521</v>
      </c>
      <c r="G330" s="206" t="s">
        <v>154</v>
      </c>
      <c r="H330" s="207">
        <v>55.597999999999999</v>
      </c>
      <c r="I330" s="208"/>
      <c r="J330" s="209">
        <f>ROUND(I330*H330,2)</f>
        <v>0</v>
      </c>
      <c r="K330" s="205" t="s">
        <v>139</v>
      </c>
      <c r="L330" s="39"/>
      <c r="M330" s="210" t="s">
        <v>1</v>
      </c>
      <c r="N330" s="211" t="s">
        <v>44</v>
      </c>
      <c r="O330" s="71"/>
      <c r="P330" s="212">
        <f>O330*H330</f>
        <v>0</v>
      </c>
      <c r="Q330" s="212">
        <v>6.9999999999999994E-5</v>
      </c>
      <c r="R330" s="212">
        <f>Q330*H330</f>
        <v>3.8918599999999996E-3</v>
      </c>
      <c r="S330" s="212">
        <v>0</v>
      </c>
      <c r="T330" s="213">
        <f>S330*H330</f>
        <v>0</v>
      </c>
      <c r="U330" s="34"/>
      <c r="V330" s="34"/>
      <c r="W330" s="34"/>
      <c r="X330" s="34"/>
      <c r="Y330" s="34"/>
      <c r="Z330" s="34"/>
      <c r="AA330" s="34"/>
      <c r="AB330" s="34"/>
      <c r="AC330" s="34"/>
      <c r="AD330" s="34"/>
      <c r="AE330" s="34"/>
      <c r="AR330" s="214" t="s">
        <v>239</v>
      </c>
      <c r="AT330" s="214" t="s">
        <v>135</v>
      </c>
      <c r="AU330" s="214" t="s">
        <v>88</v>
      </c>
      <c r="AY330" s="17" t="s">
        <v>132</v>
      </c>
      <c r="BE330" s="215">
        <f>IF(N330="základní",J330,0)</f>
        <v>0</v>
      </c>
      <c r="BF330" s="215">
        <f>IF(N330="snížená",J330,0)</f>
        <v>0</v>
      </c>
      <c r="BG330" s="215">
        <f>IF(N330="zákl. přenesená",J330,0)</f>
        <v>0</v>
      </c>
      <c r="BH330" s="215">
        <f>IF(N330="sníž. přenesená",J330,0)</f>
        <v>0</v>
      </c>
      <c r="BI330" s="215">
        <f>IF(N330="nulová",J330,0)</f>
        <v>0</v>
      </c>
      <c r="BJ330" s="17" t="s">
        <v>86</v>
      </c>
      <c r="BK330" s="215">
        <f>ROUND(I330*H330,2)</f>
        <v>0</v>
      </c>
      <c r="BL330" s="17" t="s">
        <v>239</v>
      </c>
      <c r="BM330" s="214" t="s">
        <v>522</v>
      </c>
    </row>
    <row r="331" spans="1:65" s="13" customFormat="1" ht="11.25" x14ac:dyDescent="0.2">
      <c r="B331" s="226"/>
      <c r="C331" s="227"/>
      <c r="D331" s="228" t="s">
        <v>147</v>
      </c>
      <c r="E331" s="229" t="s">
        <v>1</v>
      </c>
      <c r="F331" s="230" t="s">
        <v>523</v>
      </c>
      <c r="G331" s="227"/>
      <c r="H331" s="231">
        <v>55.597999999999999</v>
      </c>
      <c r="I331" s="232"/>
      <c r="J331" s="227"/>
      <c r="K331" s="227"/>
      <c r="L331" s="233"/>
      <c r="M331" s="234"/>
      <c r="N331" s="235"/>
      <c r="O331" s="235"/>
      <c r="P331" s="235"/>
      <c r="Q331" s="235"/>
      <c r="R331" s="235"/>
      <c r="S331" s="235"/>
      <c r="T331" s="236"/>
      <c r="AT331" s="237" t="s">
        <v>147</v>
      </c>
      <c r="AU331" s="237" t="s">
        <v>88</v>
      </c>
      <c r="AV331" s="13" t="s">
        <v>88</v>
      </c>
      <c r="AW331" s="13" t="s">
        <v>33</v>
      </c>
      <c r="AX331" s="13" t="s">
        <v>86</v>
      </c>
      <c r="AY331" s="237" t="s">
        <v>132</v>
      </c>
    </row>
    <row r="332" spans="1:65" s="2" customFormat="1" ht="21.75" customHeight="1" x14ac:dyDescent="0.2">
      <c r="A332" s="34"/>
      <c r="B332" s="35"/>
      <c r="C332" s="203" t="s">
        <v>524</v>
      </c>
      <c r="D332" s="203" t="s">
        <v>135</v>
      </c>
      <c r="E332" s="204" t="s">
        <v>525</v>
      </c>
      <c r="F332" s="205" t="s">
        <v>526</v>
      </c>
      <c r="G332" s="206" t="s">
        <v>154</v>
      </c>
      <c r="H332" s="207">
        <v>55.597999999999999</v>
      </c>
      <c r="I332" s="208"/>
      <c r="J332" s="209">
        <f>ROUND(I332*H332,2)</f>
        <v>0</v>
      </c>
      <c r="K332" s="205" t="s">
        <v>139</v>
      </c>
      <c r="L332" s="39"/>
      <c r="M332" s="210" t="s">
        <v>1</v>
      </c>
      <c r="N332" s="211" t="s">
        <v>44</v>
      </c>
      <c r="O332" s="71"/>
      <c r="P332" s="212">
        <f>O332*H332</f>
        <v>0</v>
      </c>
      <c r="Q332" s="212">
        <v>0</v>
      </c>
      <c r="R332" s="212">
        <f>Q332*H332</f>
        <v>0</v>
      </c>
      <c r="S332" s="212">
        <v>0</v>
      </c>
      <c r="T332" s="213">
        <f>S332*H332</f>
        <v>0</v>
      </c>
      <c r="U332" s="34"/>
      <c r="V332" s="34"/>
      <c r="W332" s="34"/>
      <c r="X332" s="34"/>
      <c r="Y332" s="34"/>
      <c r="Z332" s="34"/>
      <c r="AA332" s="34"/>
      <c r="AB332" s="34"/>
      <c r="AC332" s="34"/>
      <c r="AD332" s="34"/>
      <c r="AE332" s="34"/>
      <c r="AR332" s="214" t="s">
        <v>239</v>
      </c>
      <c r="AT332" s="214" t="s">
        <v>135</v>
      </c>
      <c r="AU332" s="214" t="s">
        <v>88</v>
      </c>
      <c r="AY332" s="17" t="s">
        <v>132</v>
      </c>
      <c r="BE332" s="215">
        <f>IF(N332="základní",J332,0)</f>
        <v>0</v>
      </c>
      <c r="BF332" s="215">
        <f>IF(N332="snížená",J332,0)</f>
        <v>0</v>
      </c>
      <c r="BG332" s="215">
        <f>IF(N332="zákl. přenesená",J332,0)</f>
        <v>0</v>
      </c>
      <c r="BH332" s="215">
        <f>IF(N332="sníž. přenesená",J332,0)</f>
        <v>0</v>
      </c>
      <c r="BI332" s="215">
        <f>IF(N332="nulová",J332,0)</f>
        <v>0</v>
      </c>
      <c r="BJ332" s="17" t="s">
        <v>86</v>
      </c>
      <c r="BK332" s="215">
        <f>ROUND(I332*H332,2)</f>
        <v>0</v>
      </c>
      <c r="BL332" s="17" t="s">
        <v>239</v>
      </c>
      <c r="BM332" s="214" t="s">
        <v>527</v>
      </c>
    </row>
    <row r="333" spans="1:65" s="13" customFormat="1" ht="11.25" x14ac:dyDescent="0.2">
      <c r="B333" s="226"/>
      <c r="C333" s="227"/>
      <c r="D333" s="228" t="s">
        <v>147</v>
      </c>
      <c r="E333" s="229" t="s">
        <v>1</v>
      </c>
      <c r="F333" s="230" t="s">
        <v>523</v>
      </c>
      <c r="G333" s="227"/>
      <c r="H333" s="231">
        <v>55.597999999999999</v>
      </c>
      <c r="I333" s="232"/>
      <c r="J333" s="227"/>
      <c r="K333" s="227"/>
      <c r="L333" s="233"/>
      <c r="M333" s="234"/>
      <c r="N333" s="235"/>
      <c r="O333" s="235"/>
      <c r="P333" s="235"/>
      <c r="Q333" s="235"/>
      <c r="R333" s="235"/>
      <c r="S333" s="235"/>
      <c r="T333" s="236"/>
      <c r="AT333" s="237" t="s">
        <v>147</v>
      </c>
      <c r="AU333" s="237" t="s">
        <v>88</v>
      </c>
      <c r="AV333" s="13" t="s">
        <v>88</v>
      </c>
      <c r="AW333" s="13" t="s">
        <v>33</v>
      </c>
      <c r="AX333" s="13" t="s">
        <v>86</v>
      </c>
      <c r="AY333" s="237" t="s">
        <v>132</v>
      </c>
    </row>
    <row r="334" spans="1:65" s="2" customFormat="1" ht="21.75" customHeight="1" x14ac:dyDescent="0.2">
      <c r="A334" s="34"/>
      <c r="B334" s="35"/>
      <c r="C334" s="203" t="s">
        <v>528</v>
      </c>
      <c r="D334" s="203" t="s">
        <v>135</v>
      </c>
      <c r="E334" s="204" t="s">
        <v>529</v>
      </c>
      <c r="F334" s="205" t="s">
        <v>530</v>
      </c>
      <c r="G334" s="206" t="s">
        <v>154</v>
      </c>
      <c r="H334" s="207">
        <v>55.597999999999999</v>
      </c>
      <c r="I334" s="208"/>
      <c r="J334" s="209">
        <f>ROUND(I334*H334,2)</f>
        <v>0</v>
      </c>
      <c r="K334" s="205" t="s">
        <v>139</v>
      </c>
      <c r="L334" s="39"/>
      <c r="M334" s="210" t="s">
        <v>1</v>
      </c>
      <c r="N334" s="211" t="s">
        <v>44</v>
      </c>
      <c r="O334" s="71"/>
      <c r="P334" s="212">
        <f>O334*H334</f>
        <v>0</v>
      </c>
      <c r="Q334" s="212">
        <v>6.0000000000000002E-5</v>
      </c>
      <c r="R334" s="212">
        <f>Q334*H334</f>
        <v>3.3358799999999998E-3</v>
      </c>
      <c r="S334" s="212">
        <v>0</v>
      </c>
      <c r="T334" s="213">
        <f>S334*H334</f>
        <v>0</v>
      </c>
      <c r="U334" s="34"/>
      <c r="V334" s="34"/>
      <c r="W334" s="34"/>
      <c r="X334" s="34"/>
      <c r="Y334" s="34"/>
      <c r="Z334" s="34"/>
      <c r="AA334" s="34"/>
      <c r="AB334" s="34"/>
      <c r="AC334" s="34"/>
      <c r="AD334" s="34"/>
      <c r="AE334" s="34"/>
      <c r="AR334" s="214" t="s">
        <v>239</v>
      </c>
      <c r="AT334" s="214" t="s">
        <v>135</v>
      </c>
      <c r="AU334" s="214" t="s">
        <v>88</v>
      </c>
      <c r="AY334" s="17" t="s">
        <v>132</v>
      </c>
      <c r="BE334" s="215">
        <f>IF(N334="základní",J334,0)</f>
        <v>0</v>
      </c>
      <c r="BF334" s="215">
        <f>IF(N334="snížená",J334,0)</f>
        <v>0</v>
      </c>
      <c r="BG334" s="215">
        <f>IF(N334="zákl. přenesená",J334,0)</f>
        <v>0</v>
      </c>
      <c r="BH334" s="215">
        <f>IF(N334="sníž. přenesená",J334,0)</f>
        <v>0</v>
      </c>
      <c r="BI334" s="215">
        <f>IF(N334="nulová",J334,0)</f>
        <v>0</v>
      </c>
      <c r="BJ334" s="17" t="s">
        <v>86</v>
      </c>
      <c r="BK334" s="215">
        <f>ROUND(I334*H334,2)</f>
        <v>0</v>
      </c>
      <c r="BL334" s="17" t="s">
        <v>239</v>
      </c>
      <c r="BM334" s="214" t="s">
        <v>531</v>
      </c>
    </row>
    <row r="335" spans="1:65" s="13" customFormat="1" ht="11.25" x14ac:dyDescent="0.2">
      <c r="B335" s="226"/>
      <c r="C335" s="227"/>
      <c r="D335" s="228" t="s">
        <v>147</v>
      </c>
      <c r="E335" s="229" t="s">
        <v>1</v>
      </c>
      <c r="F335" s="230" t="s">
        <v>523</v>
      </c>
      <c r="G335" s="227"/>
      <c r="H335" s="231">
        <v>55.597999999999999</v>
      </c>
      <c r="I335" s="232"/>
      <c r="J335" s="227"/>
      <c r="K335" s="227"/>
      <c r="L335" s="233"/>
      <c r="M335" s="234"/>
      <c r="N335" s="235"/>
      <c r="O335" s="235"/>
      <c r="P335" s="235"/>
      <c r="Q335" s="235"/>
      <c r="R335" s="235"/>
      <c r="S335" s="235"/>
      <c r="T335" s="236"/>
      <c r="AT335" s="237" t="s">
        <v>147</v>
      </c>
      <c r="AU335" s="237" t="s">
        <v>88</v>
      </c>
      <c r="AV335" s="13" t="s">
        <v>88</v>
      </c>
      <c r="AW335" s="13" t="s">
        <v>33</v>
      </c>
      <c r="AX335" s="13" t="s">
        <v>86</v>
      </c>
      <c r="AY335" s="237" t="s">
        <v>132</v>
      </c>
    </row>
    <row r="336" spans="1:65" s="2" customFormat="1" ht="21.75" customHeight="1" x14ac:dyDescent="0.2">
      <c r="A336" s="34"/>
      <c r="B336" s="35"/>
      <c r="C336" s="203" t="s">
        <v>532</v>
      </c>
      <c r="D336" s="203" t="s">
        <v>135</v>
      </c>
      <c r="E336" s="204" t="s">
        <v>533</v>
      </c>
      <c r="F336" s="205" t="s">
        <v>534</v>
      </c>
      <c r="G336" s="206" t="s">
        <v>154</v>
      </c>
      <c r="H336" s="207">
        <v>55.597999999999999</v>
      </c>
      <c r="I336" s="208"/>
      <c r="J336" s="209">
        <f>ROUND(I336*H336,2)</f>
        <v>0</v>
      </c>
      <c r="K336" s="205" t="s">
        <v>139</v>
      </c>
      <c r="L336" s="39"/>
      <c r="M336" s="210" t="s">
        <v>1</v>
      </c>
      <c r="N336" s="211" t="s">
        <v>44</v>
      </c>
      <c r="O336" s="71"/>
      <c r="P336" s="212">
        <f>O336*H336</f>
        <v>0</v>
      </c>
      <c r="Q336" s="212">
        <v>1.3999999999999999E-4</v>
      </c>
      <c r="R336" s="212">
        <f>Q336*H336</f>
        <v>7.7837199999999992E-3</v>
      </c>
      <c r="S336" s="212">
        <v>0</v>
      </c>
      <c r="T336" s="213">
        <f>S336*H336</f>
        <v>0</v>
      </c>
      <c r="U336" s="34"/>
      <c r="V336" s="34"/>
      <c r="W336" s="34"/>
      <c r="X336" s="34"/>
      <c r="Y336" s="34"/>
      <c r="Z336" s="34"/>
      <c r="AA336" s="34"/>
      <c r="AB336" s="34"/>
      <c r="AC336" s="34"/>
      <c r="AD336" s="34"/>
      <c r="AE336" s="34"/>
      <c r="AR336" s="214" t="s">
        <v>239</v>
      </c>
      <c r="AT336" s="214" t="s">
        <v>135</v>
      </c>
      <c r="AU336" s="214" t="s">
        <v>88</v>
      </c>
      <c r="AY336" s="17" t="s">
        <v>132</v>
      </c>
      <c r="BE336" s="215">
        <f>IF(N336="základní",J336,0)</f>
        <v>0</v>
      </c>
      <c r="BF336" s="215">
        <f>IF(N336="snížená",J336,0)</f>
        <v>0</v>
      </c>
      <c r="BG336" s="215">
        <f>IF(N336="zákl. přenesená",J336,0)</f>
        <v>0</v>
      </c>
      <c r="BH336" s="215">
        <f>IF(N336="sníž. přenesená",J336,0)</f>
        <v>0</v>
      </c>
      <c r="BI336" s="215">
        <f>IF(N336="nulová",J336,0)</f>
        <v>0</v>
      </c>
      <c r="BJ336" s="17" t="s">
        <v>86</v>
      </c>
      <c r="BK336" s="215">
        <f>ROUND(I336*H336,2)</f>
        <v>0</v>
      </c>
      <c r="BL336" s="17" t="s">
        <v>239</v>
      </c>
      <c r="BM336" s="214" t="s">
        <v>535</v>
      </c>
    </row>
    <row r="337" spans="1:65" s="13" customFormat="1" ht="11.25" x14ac:dyDescent="0.2">
      <c r="B337" s="226"/>
      <c r="C337" s="227"/>
      <c r="D337" s="228" t="s">
        <v>147</v>
      </c>
      <c r="E337" s="229" t="s">
        <v>1</v>
      </c>
      <c r="F337" s="230" t="s">
        <v>523</v>
      </c>
      <c r="G337" s="227"/>
      <c r="H337" s="231">
        <v>55.597999999999999</v>
      </c>
      <c r="I337" s="232"/>
      <c r="J337" s="227"/>
      <c r="K337" s="227"/>
      <c r="L337" s="233"/>
      <c r="M337" s="234"/>
      <c r="N337" s="235"/>
      <c r="O337" s="235"/>
      <c r="P337" s="235"/>
      <c r="Q337" s="235"/>
      <c r="R337" s="235"/>
      <c r="S337" s="235"/>
      <c r="T337" s="236"/>
      <c r="AT337" s="237" t="s">
        <v>147</v>
      </c>
      <c r="AU337" s="237" t="s">
        <v>88</v>
      </c>
      <c r="AV337" s="13" t="s">
        <v>88</v>
      </c>
      <c r="AW337" s="13" t="s">
        <v>33</v>
      </c>
      <c r="AX337" s="13" t="s">
        <v>86</v>
      </c>
      <c r="AY337" s="237" t="s">
        <v>132</v>
      </c>
    </row>
    <row r="338" spans="1:65" s="2" customFormat="1" ht="21.75" customHeight="1" x14ac:dyDescent="0.2">
      <c r="A338" s="34"/>
      <c r="B338" s="35"/>
      <c r="C338" s="203" t="s">
        <v>536</v>
      </c>
      <c r="D338" s="203" t="s">
        <v>135</v>
      </c>
      <c r="E338" s="204" t="s">
        <v>537</v>
      </c>
      <c r="F338" s="205" t="s">
        <v>538</v>
      </c>
      <c r="G338" s="206" t="s">
        <v>154</v>
      </c>
      <c r="H338" s="207">
        <v>55.597999999999999</v>
      </c>
      <c r="I338" s="208"/>
      <c r="J338" s="209">
        <f>ROUND(I338*H338,2)</f>
        <v>0</v>
      </c>
      <c r="K338" s="205" t="s">
        <v>139</v>
      </c>
      <c r="L338" s="39"/>
      <c r="M338" s="210" t="s">
        <v>1</v>
      </c>
      <c r="N338" s="211" t="s">
        <v>44</v>
      </c>
      <c r="O338" s="71"/>
      <c r="P338" s="212">
        <f>O338*H338</f>
        <v>0</v>
      </c>
      <c r="Q338" s="212">
        <v>1.2999999999999999E-4</v>
      </c>
      <c r="R338" s="212">
        <f>Q338*H338</f>
        <v>7.227739999999999E-3</v>
      </c>
      <c r="S338" s="212">
        <v>0</v>
      </c>
      <c r="T338" s="213">
        <f>S338*H338</f>
        <v>0</v>
      </c>
      <c r="U338" s="34"/>
      <c r="V338" s="34"/>
      <c r="W338" s="34"/>
      <c r="X338" s="34"/>
      <c r="Y338" s="34"/>
      <c r="Z338" s="34"/>
      <c r="AA338" s="34"/>
      <c r="AB338" s="34"/>
      <c r="AC338" s="34"/>
      <c r="AD338" s="34"/>
      <c r="AE338" s="34"/>
      <c r="AR338" s="214" t="s">
        <v>239</v>
      </c>
      <c r="AT338" s="214" t="s">
        <v>135</v>
      </c>
      <c r="AU338" s="214" t="s">
        <v>88</v>
      </c>
      <c r="AY338" s="17" t="s">
        <v>132</v>
      </c>
      <c r="BE338" s="215">
        <f>IF(N338="základní",J338,0)</f>
        <v>0</v>
      </c>
      <c r="BF338" s="215">
        <f>IF(N338="snížená",J338,0)</f>
        <v>0</v>
      </c>
      <c r="BG338" s="215">
        <f>IF(N338="zákl. přenesená",J338,0)</f>
        <v>0</v>
      </c>
      <c r="BH338" s="215">
        <f>IF(N338="sníž. přenesená",J338,0)</f>
        <v>0</v>
      </c>
      <c r="BI338" s="215">
        <f>IF(N338="nulová",J338,0)</f>
        <v>0</v>
      </c>
      <c r="BJ338" s="17" t="s">
        <v>86</v>
      </c>
      <c r="BK338" s="215">
        <f>ROUND(I338*H338,2)</f>
        <v>0</v>
      </c>
      <c r="BL338" s="17" t="s">
        <v>239</v>
      </c>
      <c r="BM338" s="214" t="s">
        <v>539</v>
      </c>
    </row>
    <row r="339" spans="1:65" s="13" customFormat="1" ht="11.25" x14ac:dyDescent="0.2">
      <c r="B339" s="226"/>
      <c r="C339" s="227"/>
      <c r="D339" s="228" t="s">
        <v>147</v>
      </c>
      <c r="E339" s="229" t="s">
        <v>1</v>
      </c>
      <c r="F339" s="230" t="s">
        <v>523</v>
      </c>
      <c r="G339" s="227"/>
      <c r="H339" s="231">
        <v>55.597999999999999</v>
      </c>
      <c r="I339" s="232"/>
      <c r="J339" s="227"/>
      <c r="K339" s="227"/>
      <c r="L339" s="233"/>
      <c r="M339" s="234"/>
      <c r="N339" s="235"/>
      <c r="O339" s="235"/>
      <c r="P339" s="235"/>
      <c r="Q339" s="235"/>
      <c r="R339" s="235"/>
      <c r="S339" s="235"/>
      <c r="T339" s="236"/>
      <c r="AT339" s="237" t="s">
        <v>147</v>
      </c>
      <c r="AU339" s="237" t="s">
        <v>88</v>
      </c>
      <c r="AV339" s="13" t="s">
        <v>88</v>
      </c>
      <c r="AW339" s="13" t="s">
        <v>33</v>
      </c>
      <c r="AX339" s="13" t="s">
        <v>86</v>
      </c>
      <c r="AY339" s="237" t="s">
        <v>132</v>
      </c>
    </row>
    <row r="340" spans="1:65" s="2" customFormat="1" ht="21.75" customHeight="1" x14ac:dyDescent="0.2">
      <c r="A340" s="34"/>
      <c r="B340" s="35"/>
      <c r="C340" s="203" t="s">
        <v>540</v>
      </c>
      <c r="D340" s="203" t="s">
        <v>135</v>
      </c>
      <c r="E340" s="204" t="s">
        <v>541</v>
      </c>
      <c r="F340" s="205" t="s">
        <v>542</v>
      </c>
      <c r="G340" s="206" t="s">
        <v>154</v>
      </c>
      <c r="H340" s="207">
        <v>111.196</v>
      </c>
      <c r="I340" s="208"/>
      <c r="J340" s="209">
        <f>ROUND(I340*H340,2)</f>
        <v>0</v>
      </c>
      <c r="K340" s="205" t="s">
        <v>139</v>
      </c>
      <c r="L340" s="39"/>
      <c r="M340" s="210" t="s">
        <v>1</v>
      </c>
      <c r="N340" s="211" t="s">
        <v>44</v>
      </c>
      <c r="O340" s="71"/>
      <c r="P340" s="212">
        <f>O340*H340</f>
        <v>0</v>
      </c>
      <c r="Q340" s="212">
        <v>1.2999999999999999E-4</v>
      </c>
      <c r="R340" s="212">
        <f>Q340*H340</f>
        <v>1.4455479999999998E-2</v>
      </c>
      <c r="S340" s="212">
        <v>0</v>
      </c>
      <c r="T340" s="213">
        <f>S340*H340</f>
        <v>0</v>
      </c>
      <c r="U340" s="34"/>
      <c r="V340" s="34"/>
      <c r="W340" s="34"/>
      <c r="X340" s="34"/>
      <c r="Y340" s="34"/>
      <c r="Z340" s="34"/>
      <c r="AA340" s="34"/>
      <c r="AB340" s="34"/>
      <c r="AC340" s="34"/>
      <c r="AD340" s="34"/>
      <c r="AE340" s="34"/>
      <c r="AR340" s="214" t="s">
        <v>239</v>
      </c>
      <c r="AT340" s="214" t="s">
        <v>135</v>
      </c>
      <c r="AU340" s="214" t="s">
        <v>88</v>
      </c>
      <c r="AY340" s="17" t="s">
        <v>132</v>
      </c>
      <c r="BE340" s="215">
        <f>IF(N340="základní",J340,0)</f>
        <v>0</v>
      </c>
      <c r="BF340" s="215">
        <f>IF(N340="snížená",J340,0)</f>
        <v>0</v>
      </c>
      <c r="BG340" s="215">
        <f>IF(N340="zákl. přenesená",J340,0)</f>
        <v>0</v>
      </c>
      <c r="BH340" s="215">
        <f>IF(N340="sníž. přenesená",J340,0)</f>
        <v>0</v>
      </c>
      <c r="BI340" s="215">
        <f>IF(N340="nulová",J340,0)</f>
        <v>0</v>
      </c>
      <c r="BJ340" s="17" t="s">
        <v>86</v>
      </c>
      <c r="BK340" s="215">
        <f>ROUND(I340*H340,2)</f>
        <v>0</v>
      </c>
      <c r="BL340" s="17" t="s">
        <v>239</v>
      </c>
      <c r="BM340" s="214" t="s">
        <v>543</v>
      </c>
    </row>
    <row r="341" spans="1:65" s="13" customFormat="1" ht="11.25" x14ac:dyDescent="0.2">
      <c r="B341" s="226"/>
      <c r="C341" s="227"/>
      <c r="D341" s="228" t="s">
        <v>147</v>
      </c>
      <c r="E341" s="229" t="s">
        <v>1</v>
      </c>
      <c r="F341" s="230" t="s">
        <v>544</v>
      </c>
      <c r="G341" s="227"/>
      <c r="H341" s="231">
        <v>111.196</v>
      </c>
      <c r="I341" s="232"/>
      <c r="J341" s="227"/>
      <c r="K341" s="227"/>
      <c r="L341" s="233"/>
      <c r="M341" s="234"/>
      <c r="N341" s="235"/>
      <c r="O341" s="235"/>
      <c r="P341" s="235"/>
      <c r="Q341" s="235"/>
      <c r="R341" s="235"/>
      <c r="S341" s="235"/>
      <c r="T341" s="236"/>
      <c r="AT341" s="237" t="s">
        <v>147</v>
      </c>
      <c r="AU341" s="237" t="s">
        <v>88</v>
      </c>
      <c r="AV341" s="13" t="s">
        <v>88</v>
      </c>
      <c r="AW341" s="13" t="s">
        <v>33</v>
      </c>
      <c r="AX341" s="13" t="s">
        <v>86</v>
      </c>
      <c r="AY341" s="237" t="s">
        <v>132</v>
      </c>
    </row>
    <row r="342" spans="1:65" s="12" customFormat="1" ht="22.9" customHeight="1" x14ac:dyDescent="0.2">
      <c r="B342" s="187"/>
      <c r="C342" s="188"/>
      <c r="D342" s="189" t="s">
        <v>78</v>
      </c>
      <c r="E342" s="201" t="s">
        <v>545</v>
      </c>
      <c r="F342" s="201" t="s">
        <v>546</v>
      </c>
      <c r="G342" s="188"/>
      <c r="H342" s="188"/>
      <c r="I342" s="191"/>
      <c r="J342" s="202">
        <f>BK342</f>
        <v>0</v>
      </c>
      <c r="K342" s="188"/>
      <c r="L342" s="193"/>
      <c r="M342" s="194"/>
      <c r="N342" s="195"/>
      <c r="O342" s="195"/>
      <c r="P342" s="196">
        <f>SUM(P343:P353)</f>
        <v>0</v>
      </c>
      <c r="Q342" s="195"/>
      <c r="R342" s="196">
        <f>SUM(R343:R353)</f>
        <v>1.5380322000000002</v>
      </c>
      <c r="S342" s="195"/>
      <c r="T342" s="197">
        <f>SUM(T343:T353)</f>
        <v>1.1365499999999999</v>
      </c>
      <c r="AR342" s="198" t="s">
        <v>88</v>
      </c>
      <c r="AT342" s="199" t="s">
        <v>78</v>
      </c>
      <c r="AU342" s="199" t="s">
        <v>86</v>
      </c>
      <c r="AY342" s="198" t="s">
        <v>132</v>
      </c>
      <c r="BK342" s="200">
        <f>SUM(BK343:BK353)</f>
        <v>0</v>
      </c>
    </row>
    <row r="343" spans="1:65" s="2" customFormat="1" ht="16.5" customHeight="1" x14ac:dyDescent="0.2">
      <c r="A343" s="34"/>
      <c r="B343" s="35"/>
      <c r="C343" s="203" t="s">
        <v>547</v>
      </c>
      <c r="D343" s="203" t="s">
        <v>135</v>
      </c>
      <c r="E343" s="204" t="s">
        <v>548</v>
      </c>
      <c r="F343" s="205" t="s">
        <v>549</v>
      </c>
      <c r="G343" s="206" t="s">
        <v>154</v>
      </c>
      <c r="H343" s="207">
        <v>6.5</v>
      </c>
      <c r="I343" s="208"/>
      <c r="J343" s="209">
        <f>ROUND(I343*H343,2)</f>
        <v>0</v>
      </c>
      <c r="K343" s="205" t="s">
        <v>139</v>
      </c>
      <c r="L343" s="39"/>
      <c r="M343" s="210" t="s">
        <v>1</v>
      </c>
      <c r="N343" s="211" t="s">
        <v>44</v>
      </c>
      <c r="O343" s="71"/>
      <c r="P343" s="212">
        <f>O343*H343</f>
        <v>0</v>
      </c>
      <c r="Q343" s="212">
        <v>0</v>
      </c>
      <c r="R343" s="212">
        <f>Q343*H343</f>
        <v>0</v>
      </c>
      <c r="S343" s="212">
        <v>1.7999999999999999E-2</v>
      </c>
      <c r="T343" s="213">
        <f>S343*H343</f>
        <v>0.11699999999999999</v>
      </c>
      <c r="U343" s="34"/>
      <c r="V343" s="34"/>
      <c r="W343" s="34"/>
      <c r="X343" s="34"/>
      <c r="Y343" s="34"/>
      <c r="Z343" s="34"/>
      <c r="AA343" s="34"/>
      <c r="AB343" s="34"/>
      <c r="AC343" s="34"/>
      <c r="AD343" s="34"/>
      <c r="AE343" s="34"/>
      <c r="AR343" s="214" t="s">
        <v>239</v>
      </c>
      <c r="AT343" s="214" t="s">
        <v>135</v>
      </c>
      <c r="AU343" s="214" t="s">
        <v>88</v>
      </c>
      <c r="AY343" s="17" t="s">
        <v>132</v>
      </c>
      <c r="BE343" s="215">
        <f>IF(N343="základní",J343,0)</f>
        <v>0</v>
      </c>
      <c r="BF343" s="215">
        <f>IF(N343="snížená",J343,0)</f>
        <v>0</v>
      </c>
      <c r="BG343" s="215">
        <f>IF(N343="zákl. přenesená",J343,0)</f>
        <v>0</v>
      </c>
      <c r="BH343" s="215">
        <f>IF(N343="sníž. přenesená",J343,0)</f>
        <v>0</v>
      </c>
      <c r="BI343" s="215">
        <f>IF(N343="nulová",J343,0)</f>
        <v>0</v>
      </c>
      <c r="BJ343" s="17" t="s">
        <v>86</v>
      </c>
      <c r="BK343" s="215">
        <f>ROUND(I343*H343,2)</f>
        <v>0</v>
      </c>
      <c r="BL343" s="17" t="s">
        <v>239</v>
      </c>
      <c r="BM343" s="214" t="s">
        <v>550</v>
      </c>
    </row>
    <row r="344" spans="1:65" s="13" customFormat="1" ht="11.25" x14ac:dyDescent="0.2">
      <c r="B344" s="226"/>
      <c r="C344" s="227"/>
      <c r="D344" s="228" t="s">
        <v>147</v>
      </c>
      <c r="E344" s="229" t="s">
        <v>1</v>
      </c>
      <c r="F344" s="230" t="s">
        <v>551</v>
      </c>
      <c r="G344" s="227"/>
      <c r="H344" s="231">
        <v>6.5</v>
      </c>
      <c r="I344" s="232"/>
      <c r="J344" s="227"/>
      <c r="K344" s="227"/>
      <c r="L344" s="233"/>
      <c r="M344" s="234"/>
      <c r="N344" s="235"/>
      <c r="O344" s="235"/>
      <c r="P344" s="235"/>
      <c r="Q344" s="235"/>
      <c r="R344" s="235"/>
      <c r="S344" s="235"/>
      <c r="T344" s="236"/>
      <c r="AT344" s="237" t="s">
        <v>147</v>
      </c>
      <c r="AU344" s="237" t="s">
        <v>88</v>
      </c>
      <c r="AV344" s="13" t="s">
        <v>88</v>
      </c>
      <c r="AW344" s="13" t="s">
        <v>33</v>
      </c>
      <c r="AX344" s="13" t="s">
        <v>86</v>
      </c>
      <c r="AY344" s="237" t="s">
        <v>132</v>
      </c>
    </row>
    <row r="345" spans="1:65" s="2" customFormat="1" ht="21.75" customHeight="1" x14ac:dyDescent="0.2">
      <c r="A345" s="34"/>
      <c r="B345" s="35"/>
      <c r="C345" s="203" t="s">
        <v>552</v>
      </c>
      <c r="D345" s="203" t="s">
        <v>135</v>
      </c>
      <c r="E345" s="204" t="s">
        <v>553</v>
      </c>
      <c r="F345" s="205" t="s">
        <v>554</v>
      </c>
      <c r="G345" s="206" t="s">
        <v>154</v>
      </c>
      <c r="H345" s="207">
        <v>101.955</v>
      </c>
      <c r="I345" s="208"/>
      <c r="J345" s="209">
        <f>ROUND(I345*H345,2)</f>
        <v>0</v>
      </c>
      <c r="K345" s="205" t="s">
        <v>139</v>
      </c>
      <c r="L345" s="39"/>
      <c r="M345" s="210" t="s">
        <v>1</v>
      </c>
      <c r="N345" s="211" t="s">
        <v>44</v>
      </c>
      <c r="O345" s="71"/>
      <c r="P345" s="212">
        <f>O345*H345</f>
        <v>0</v>
      </c>
      <c r="Q345" s="212">
        <v>0</v>
      </c>
      <c r="R345" s="212">
        <f>Q345*H345</f>
        <v>0</v>
      </c>
      <c r="S345" s="212">
        <v>0.01</v>
      </c>
      <c r="T345" s="213">
        <f>S345*H345</f>
        <v>1.01955</v>
      </c>
      <c r="U345" s="34"/>
      <c r="V345" s="34"/>
      <c r="W345" s="34"/>
      <c r="X345" s="34"/>
      <c r="Y345" s="34"/>
      <c r="Z345" s="34"/>
      <c r="AA345" s="34"/>
      <c r="AB345" s="34"/>
      <c r="AC345" s="34"/>
      <c r="AD345" s="34"/>
      <c r="AE345" s="34"/>
      <c r="AR345" s="214" t="s">
        <v>239</v>
      </c>
      <c r="AT345" s="214" t="s">
        <v>135</v>
      </c>
      <c r="AU345" s="214" t="s">
        <v>88</v>
      </c>
      <c r="AY345" s="17" t="s">
        <v>132</v>
      </c>
      <c r="BE345" s="215">
        <f>IF(N345="základní",J345,0)</f>
        <v>0</v>
      </c>
      <c r="BF345" s="215">
        <f>IF(N345="snížená",J345,0)</f>
        <v>0</v>
      </c>
      <c r="BG345" s="215">
        <f>IF(N345="zákl. přenesená",J345,0)</f>
        <v>0</v>
      </c>
      <c r="BH345" s="215">
        <f>IF(N345="sníž. přenesená",J345,0)</f>
        <v>0</v>
      </c>
      <c r="BI345" s="215">
        <f>IF(N345="nulová",J345,0)</f>
        <v>0</v>
      </c>
      <c r="BJ345" s="17" t="s">
        <v>86</v>
      </c>
      <c r="BK345" s="215">
        <f>ROUND(I345*H345,2)</f>
        <v>0</v>
      </c>
      <c r="BL345" s="17" t="s">
        <v>239</v>
      </c>
      <c r="BM345" s="214" t="s">
        <v>555</v>
      </c>
    </row>
    <row r="346" spans="1:65" s="14" customFormat="1" ht="11.25" x14ac:dyDescent="0.2">
      <c r="B346" s="238"/>
      <c r="C346" s="239"/>
      <c r="D346" s="228" t="s">
        <v>147</v>
      </c>
      <c r="E346" s="240" t="s">
        <v>1</v>
      </c>
      <c r="F346" s="241" t="s">
        <v>556</v>
      </c>
      <c r="G346" s="239"/>
      <c r="H346" s="240" t="s">
        <v>1</v>
      </c>
      <c r="I346" s="242"/>
      <c r="J346" s="239"/>
      <c r="K346" s="239"/>
      <c r="L346" s="243"/>
      <c r="M346" s="244"/>
      <c r="N346" s="245"/>
      <c r="O346" s="245"/>
      <c r="P346" s="245"/>
      <c r="Q346" s="245"/>
      <c r="R346" s="245"/>
      <c r="S346" s="245"/>
      <c r="T346" s="246"/>
      <c r="AT346" s="247" t="s">
        <v>147</v>
      </c>
      <c r="AU346" s="247" t="s">
        <v>88</v>
      </c>
      <c r="AV346" s="14" t="s">
        <v>86</v>
      </c>
      <c r="AW346" s="14" t="s">
        <v>33</v>
      </c>
      <c r="AX346" s="14" t="s">
        <v>79</v>
      </c>
      <c r="AY346" s="247" t="s">
        <v>132</v>
      </c>
    </row>
    <row r="347" spans="1:65" s="13" customFormat="1" ht="11.25" x14ac:dyDescent="0.2">
      <c r="B347" s="226"/>
      <c r="C347" s="227"/>
      <c r="D347" s="228" t="s">
        <v>147</v>
      </c>
      <c r="E347" s="229" t="s">
        <v>1</v>
      </c>
      <c r="F347" s="230" t="s">
        <v>557</v>
      </c>
      <c r="G347" s="227"/>
      <c r="H347" s="231">
        <v>7.7</v>
      </c>
      <c r="I347" s="232"/>
      <c r="J347" s="227"/>
      <c r="K347" s="227"/>
      <c r="L347" s="233"/>
      <c r="M347" s="234"/>
      <c r="N347" s="235"/>
      <c r="O347" s="235"/>
      <c r="P347" s="235"/>
      <c r="Q347" s="235"/>
      <c r="R347" s="235"/>
      <c r="S347" s="235"/>
      <c r="T347" s="236"/>
      <c r="AT347" s="237" t="s">
        <v>147</v>
      </c>
      <c r="AU347" s="237" t="s">
        <v>88</v>
      </c>
      <c r="AV347" s="13" t="s">
        <v>88</v>
      </c>
      <c r="AW347" s="13" t="s">
        <v>33</v>
      </c>
      <c r="AX347" s="13" t="s">
        <v>79</v>
      </c>
      <c r="AY347" s="237" t="s">
        <v>132</v>
      </c>
    </row>
    <row r="348" spans="1:65" s="14" customFormat="1" ht="11.25" x14ac:dyDescent="0.2">
      <c r="B348" s="238"/>
      <c r="C348" s="239"/>
      <c r="D348" s="228" t="s">
        <v>147</v>
      </c>
      <c r="E348" s="240" t="s">
        <v>1</v>
      </c>
      <c r="F348" s="241" t="s">
        <v>558</v>
      </c>
      <c r="G348" s="239"/>
      <c r="H348" s="240" t="s">
        <v>1</v>
      </c>
      <c r="I348" s="242"/>
      <c r="J348" s="239"/>
      <c r="K348" s="239"/>
      <c r="L348" s="243"/>
      <c r="M348" s="244"/>
      <c r="N348" s="245"/>
      <c r="O348" s="245"/>
      <c r="P348" s="245"/>
      <c r="Q348" s="245"/>
      <c r="R348" s="245"/>
      <c r="S348" s="245"/>
      <c r="T348" s="246"/>
      <c r="AT348" s="247" t="s">
        <v>147</v>
      </c>
      <c r="AU348" s="247" t="s">
        <v>88</v>
      </c>
      <c r="AV348" s="14" t="s">
        <v>86</v>
      </c>
      <c r="AW348" s="14" t="s">
        <v>33</v>
      </c>
      <c r="AX348" s="14" t="s">
        <v>79</v>
      </c>
      <c r="AY348" s="247" t="s">
        <v>132</v>
      </c>
    </row>
    <row r="349" spans="1:65" s="13" customFormat="1" ht="11.25" x14ac:dyDescent="0.2">
      <c r="B349" s="226"/>
      <c r="C349" s="227"/>
      <c r="D349" s="228" t="s">
        <v>147</v>
      </c>
      <c r="E349" s="229" t="s">
        <v>1</v>
      </c>
      <c r="F349" s="230" t="s">
        <v>559</v>
      </c>
      <c r="G349" s="227"/>
      <c r="H349" s="231">
        <v>94.254999999999995</v>
      </c>
      <c r="I349" s="232"/>
      <c r="J349" s="227"/>
      <c r="K349" s="227"/>
      <c r="L349" s="233"/>
      <c r="M349" s="234"/>
      <c r="N349" s="235"/>
      <c r="O349" s="235"/>
      <c r="P349" s="235"/>
      <c r="Q349" s="235"/>
      <c r="R349" s="235"/>
      <c r="S349" s="235"/>
      <c r="T349" s="236"/>
      <c r="AT349" s="237" t="s">
        <v>147</v>
      </c>
      <c r="AU349" s="237" t="s">
        <v>88</v>
      </c>
      <c r="AV349" s="13" t="s">
        <v>88</v>
      </c>
      <c r="AW349" s="13" t="s">
        <v>33</v>
      </c>
      <c r="AX349" s="13" t="s">
        <v>79</v>
      </c>
      <c r="AY349" s="237" t="s">
        <v>132</v>
      </c>
    </row>
    <row r="350" spans="1:65" s="15" customFormat="1" ht="11.25" x14ac:dyDescent="0.2">
      <c r="B350" s="248"/>
      <c r="C350" s="249"/>
      <c r="D350" s="228" t="s">
        <v>147</v>
      </c>
      <c r="E350" s="250" t="s">
        <v>1</v>
      </c>
      <c r="F350" s="251" t="s">
        <v>163</v>
      </c>
      <c r="G350" s="249"/>
      <c r="H350" s="252">
        <v>101.955</v>
      </c>
      <c r="I350" s="253"/>
      <c r="J350" s="249"/>
      <c r="K350" s="249"/>
      <c r="L350" s="254"/>
      <c r="M350" s="255"/>
      <c r="N350" s="256"/>
      <c r="O350" s="256"/>
      <c r="P350" s="256"/>
      <c r="Q350" s="256"/>
      <c r="R350" s="256"/>
      <c r="S350" s="256"/>
      <c r="T350" s="257"/>
      <c r="AT350" s="258" t="s">
        <v>147</v>
      </c>
      <c r="AU350" s="258" t="s">
        <v>88</v>
      </c>
      <c r="AV350" s="15" t="s">
        <v>133</v>
      </c>
      <c r="AW350" s="15" t="s">
        <v>33</v>
      </c>
      <c r="AX350" s="15" t="s">
        <v>86</v>
      </c>
      <c r="AY350" s="258" t="s">
        <v>132</v>
      </c>
    </row>
    <row r="351" spans="1:65" s="2" customFormat="1" ht="21.75" customHeight="1" x14ac:dyDescent="0.2">
      <c r="A351" s="34"/>
      <c r="B351" s="35"/>
      <c r="C351" s="203" t="s">
        <v>560</v>
      </c>
      <c r="D351" s="203" t="s">
        <v>135</v>
      </c>
      <c r="E351" s="204" t="s">
        <v>561</v>
      </c>
      <c r="F351" s="205" t="s">
        <v>562</v>
      </c>
      <c r="G351" s="206" t="s">
        <v>154</v>
      </c>
      <c r="H351" s="207">
        <v>101.955</v>
      </c>
      <c r="I351" s="208"/>
      <c r="J351" s="209">
        <f>ROUND(I351*H351,2)</f>
        <v>0</v>
      </c>
      <c r="K351" s="205" t="s">
        <v>1</v>
      </c>
      <c r="L351" s="39"/>
      <c r="M351" s="210" t="s">
        <v>1</v>
      </c>
      <c r="N351" s="211" t="s">
        <v>44</v>
      </c>
      <c r="O351" s="71"/>
      <c r="P351" s="212">
        <f>O351*H351</f>
        <v>0</v>
      </c>
      <c r="Q351" s="212">
        <v>1.2840000000000001E-2</v>
      </c>
      <c r="R351" s="212">
        <f>Q351*H351</f>
        <v>1.3091022000000001</v>
      </c>
      <c r="S351" s="212">
        <v>0</v>
      </c>
      <c r="T351" s="213">
        <f>S351*H351</f>
        <v>0</v>
      </c>
      <c r="U351" s="34"/>
      <c r="V351" s="34"/>
      <c r="W351" s="34"/>
      <c r="X351" s="34"/>
      <c r="Y351" s="34"/>
      <c r="Z351" s="34"/>
      <c r="AA351" s="34"/>
      <c r="AB351" s="34"/>
      <c r="AC351" s="34"/>
      <c r="AD351" s="34"/>
      <c r="AE351" s="34"/>
      <c r="AR351" s="214" t="s">
        <v>239</v>
      </c>
      <c r="AT351" s="214" t="s">
        <v>135</v>
      </c>
      <c r="AU351" s="214" t="s">
        <v>88</v>
      </c>
      <c r="AY351" s="17" t="s">
        <v>132</v>
      </c>
      <c r="BE351" s="215">
        <f>IF(N351="základní",J351,0)</f>
        <v>0</v>
      </c>
      <c r="BF351" s="215">
        <f>IF(N351="snížená",J351,0)</f>
        <v>0</v>
      </c>
      <c r="BG351" s="215">
        <f>IF(N351="zákl. přenesená",J351,0)</f>
        <v>0</v>
      </c>
      <c r="BH351" s="215">
        <f>IF(N351="sníž. přenesená",J351,0)</f>
        <v>0</v>
      </c>
      <c r="BI351" s="215">
        <f>IF(N351="nulová",J351,0)</f>
        <v>0</v>
      </c>
      <c r="BJ351" s="17" t="s">
        <v>86</v>
      </c>
      <c r="BK351" s="215">
        <f>ROUND(I351*H351,2)</f>
        <v>0</v>
      </c>
      <c r="BL351" s="17" t="s">
        <v>239</v>
      </c>
      <c r="BM351" s="214" t="s">
        <v>563</v>
      </c>
    </row>
    <row r="352" spans="1:65" s="2" customFormat="1" ht="33" customHeight="1" x14ac:dyDescent="0.2">
      <c r="A352" s="34"/>
      <c r="B352" s="35"/>
      <c r="C352" s="203" t="s">
        <v>564</v>
      </c>
      <c r="D352" s="203" t="s">
        <v>135</v>
      </c>
      <c r="E352" s="204" t="s">
        <v>565</v>
      </c>
      <c r="F352" s="205" t="s">
        <v>566</v>
      </c>
      <c r="G352" s="206" t="s">
        <v>154</v>
      </c>
      <c r="H352" s="207">
        <v>6.5</v>
      </c>
      <c r="I352" s="208"/>
      <c r="J352" s="209">
        <f>ROUND(I352*H352,2)</f>
        <v>0</v>
      </c>
      <c r="K352" s="205" t="s">
        <v>1</v>
      </c>
      <c r="L352" s="39"/>
      <c r="M352" s="210" t="s">
        <v>1</v>
      </c>
      <c r="N352" s="211" t="s">
        <v>44</v>
      </c>
      <c r="O352" s="71"/>
      <c r="P352" s="212">
        <f>O352*H352</f>
        <v>0</v>
      </c>
      <c r="Q352" s="212">
        <v>3.5220000000000001E-2</v>
      </c>
      <c r="R352" s="212">
        <f>Q352*H352</f>
        <v>0.22893000000000002</v>
      </c>
      <c r="S352" s="212">
        <v>0</v>
      </c>
      <c r="T352" s="213">
        <f>S352*H352</f>
        <v>0</v>
      </c>
      <c r="U352" s="34"/>
      <c r="V352" s="34"/>
      <c r="W352" s="34"/>
      <c r="X352" s="34"/>
      <c r="Y352" s="34"/>
      <c r="Z352" s="34"/>
      <c r="AA352" s="34"/>
      <c r="AB352" s="34"/>
      <c r="AC352" s="34"/>
      <c r="AD352" s="34"/>
      <c r="AE352" s="34"/>
      <c r="AR352" s="214" t="s">
        <v>239</v>
      </c>
      <c r="AT352" s="214" t="s">
        <v>135</v>
      </c>
      <c r="AU352" s="214" t="s">
        <v>88</v>
      </c>
      <c r="AY352" s="17" t="s">
        <v>132</v>
      </c>
      <c r="BE352" s="215">
        <f>IF(N352="základní",J352,0)</f>
        <v>0</v>
      </c>
      <c r="BF352" s="215">
        <f>IF(N352="snížená",J352,0)</f>
        <v>0</v>
      </c>
      <c r="BG352" s="215">
        <f>IF(N352="zákl. přenesená",J352,0)</f>
        <v>0</v>
      </c>
      <c r="BH352" s="215">
        <f>IF(N352="sníž. přenesená",J352,0)</f>
        <v>0</v>
      </c>
      <c r="BI352" s="215">
        <f>IF(N352="nulová",J352,0)</f>
        <v>0</v>
      </c>
      <c r="BJ352" s="17" t="s">
        <v>86</v>
      </c>
      <c r="BK352" s="215">
        <f>ROUND(I352*H352,2)</f>
        <v>0</v>
      </c>
      <c r="BL352" s="17" t="s">
        <v>239</v>
      </c>
      <c r="BM352" s="214" t="s">
        <v>567</v>
      </c>
    </row>
    <row r="353" spans="1:65" s="2" customFormat="1" ht="21.75" customHeight="1" x14ac:dyDescent="0.2">
      <c r="A353" s="34"/>
      <c r="B353" s="35"/>
      <c r="C353" s="203" t="s">
        <v>568</v>
      </c>
      <c r="D353" s="203" t="s">
        <v>135</v>
      </c>
      <c r="E353" s="204" t="s">
        <v>569</v>
      </c>
      <c r="F353" s="205" t="s">
        <v>570</v>
      </c>
      <c r="G353" s="206" t="s">
        <v>193</v>
      </c>
      <c r="H353" s="207">
        <v>1</v>
      </c>
      <c r="I353" s="208"/>
      <c r="J353" s="209">
        <f>ROUND(I353*H353,2)</f>
        <v>0</v>
      </c>
      <c r="K353" s="205" t="s">
        <v>1</v>
      </c>
      <c r="L353" s="39"/>
      <c r="M353" s="210" t="s">
        <v>1</v>
      </c>
      <c r="N353" s="211" t="s">
        <v>44</v>
      </c>
      <c r="O353" s="71"/>
      <c r="P353" s="212">
        <f>O353*H353</f>
        <v>0</v>
      </c>
      <c r="Q353" s="212">
        <v>0</v>
      </c>
      <c r="R353" s="212">
        <f>Q353*H353</f>
        <v>0</v>
      </c>
      <c r="S353" s="212">
        <v>0</v>
      </c>
      <c r="T353" s="213">
        <f>S353*H353</f>
        <v>0</v>
      </c>
      <c r="U353" s="34"/>
      <c r="V353" s="34"/>
      <c r="W353" s="34"/>
      <c r="X353" s="34"/>
      <c r="Y353" s="34"/>
      <c r="Z353" s="34"/>
      <c r="AA353" s="34"/>
      <c r="AB353" s="34"/>
      <c r="AC353" s="34"/>
      <c r="AD353" s="34"/>
      <c r="AE353" s="34"/>
      <c r="AR353" s="214" t="s">
        <v>239</v>
      </c>
      <c r="AT353" s="214" t="s">
        <v>135</v>
      </c>
      <c r="AU353" s="214" t="s">
        <v>88</v>
      </c>
      <c r="AY353" s="17" t="s">
        <v>132</v>
      </c>
      <c r="BE353" s="215">
        <f>IF(N353="základní",J353,0)</f>
        <v>0</v>
      </c>
      <c r="BF353" s="215">
        <f>IF(N353="snížená",J353,0)</f>
        <v>0</v>
      </c>
      <c r="BG353" s="215">
        <f>IF(N353="zákl. přenesená",J353,0)</f>
        <v>0</v>
      </c>
      <c r="BH353" s="215">
        <f>IF(N353="sníž. přenesená",J353,0)</f>
        <v>0</v>
      </c>
      <c r="BI353" s="215">
        <f>IF(N353="nulová",J353,0)</f>
        <v>0</v>
      </c>
      <c r="BJ353" s="17" t="s">
        <v>86</v>
      </c>
      <c r="BK353" s="215">
        <f>ROUND(I353*H353,2)</f>
        <v>0</v>
      </c>
      <c r="BL353" s="17" t="s">
        <v>239</v>
      </c>
      <c r="BM353" s="214" t="s">
        <v>571</v>
      </c>
    </row>
    <row r="354" spans="1:65" s="12" customFormat="1" ht="22.9" customHeight="1" x14ac:dyDescent="0.2">
      <c r="B354" s="187"/>
      <c r="C354" s="188"/>
      <c r="D354" s="189" t="s">
        <v>78</v>
      </c>
      <c r="E354" s="201" t="s">
        <v>572</v>
      </c>
      <c r="F354" s="201" t="s">
        <v>573</v>
      </c>
      <c r="G354" s="188"/>
      <c r="H354" s="188"/>
      <c r="I354" s="191"/>
      <c r="J354" s="202">
        <f>BK354</f>
        <v>0</v>
      </c>
      <c r="K354" s="188"/>
      <c r="L354" s="193"/>
      <c r="M354" s="194"/>
      <c r="N354" s="195"/>
      <c r="O354" s="195"/>
      <c r="P354" s="196">
        <f>SUM(P355:P371)</f>
        <v>0</v>
      </c>
      <c r="Q354" s="195"/>
      <c r="R354" s="196">
        <f>SUM(R355:R371)</f>
        <v>0</v>
      </c>
      <c r="S354" s="195"/>
      <c r="T354" s="197">
        <f>SUM(T355:T371)</f>
        <v>0</v>
      </c>
      <c r="AR354" s="198" t="s">
        <v>88</v>
      </c>
      <c r="AT354" s="199" t="s">
        <v>78</v>
      </c>
      <c r="AU354" s="199" t="s">
        <v>86</v>
      </c>
      <c r="AY354" s="198" t="s">
        <v>132</v>
      </c>
      <c r="BK354" s="200">
        <f>SUM(BK355:BK371)</f>
        <v>0</v>
      </c>
    </row>
    <row r="355" spans="1:65" s="2" customFormat="1" ht="44.25" customHeight="1" x14ac:dyDescent="0.2">
      <c r="A355" s="34"/>
      <c r="B355" s="35"/>
      <c r="C355" s="203" t="s">
        <v>574</v>
      </c>
      <c r="D355" s="203" t="s">
        <v>135</v>
      </c>
      <c r="E355" s="204" t="s">
        <v>575</v>
      </c>
      <c r="F355" s="205" t="s">
        <v>576</v>
      </c>
      <c r="G355" s="206" t="s">
        <v>193</v>
      </c>
      <c r="H355" s="207">
        <v>1</v>
      </c>
      <c r="I355" s="208"/>
      <c r="J355" s="209">
        <f>ROUND(I355*H355,2)</f>
        <v>0</v>
      </c>
      <c r="K355" s="205" t="s">
        <v>1</v>
      </c>
      <c r="L355" s="39"/>
      <c r="M355" s="210" t="s">
        <v>1</v>
      </c>
      <c r="N355" s="211" t="s">
        <v>44</v>
      </c>
      <c r="O355" s="71"/>
      <c r="P355" s="212">
        <f>O355*H355</f>
        <v>0</v>
      </c>
      <c r="Q355" s="212">
        <v>0</v>
      </c>
      <c r="R355" s="212">
        <f>Q355*H355</f>
        <v>0</v>
      </c>
      <c r="S355" s="212">
        <v>0</v>
      </c>
      <c r="T355" s="213">
        <f>S355*H355</f>
        <v>0</v>
      </c>
      <c r="U355" s="34"/>
      <c r="V355" s="34"/>
      <c r="W355" s="34"/>
      <c r="X355" s="34"/>
      <c r="Y355" s="34"/>
      <c r="Z355" s="34"/>
      <c r="AA355" s="34"/>
      <c r="AB355" s="34"/>
      <c r="AC355" s="34"/>
      <c r="AD355" s="34"/>
      <c r="AE355" s="34"/>
      <c r="AR355" s="214" t="s">
        <v>239</v>
      </c>
      <c r="AT355" s="214" t="s">
        <v>135</v>
      </c>
      <c r="AU355" s="214" t="s">
        <v>88</v>
      </c>
      <c r="AY355" s="17" t="s">
        <v>132</v>
      </c>
      <c r="BE355" s="215">
        <f>IF(N355="základní",J355,0)</f>
        <v>0</v>
      </c>
      <c r="BF355" s="215">
        <f>IF(N355="snížená",J355,0)</f>
        <v>0</v>
      </c>
      <c r="BG355" s="215">
        <f>IF(N355="zákl. přenesená",J355,0)</f>
        <v>0</v>
      </c>
      <c r="BH355" s="215">
        <f>IF(N355="sníž. přenesená",J355,0)</f>
        <v>0</v>
      </c>
      <c r="BI355" s="215">
        <f>IF(N355="nulová",J355,0)</f>
        <v>0</v>
      </c>
      <c r="BJ355" s="17" t="s">
        <v>86</v>
      </c>
      <c r="BK355" s="215">
        <f>ROUND(I355*H355,2)</f>
        <v>0</v>
      </c>
      <c r="BL355" s="17" t="s">
        <v>239</v>
      </c>
      <c r="BM355" s="214" t="s">
        <v>577</v>
      </c>
    </row>
    <row r="356" spans="1:65" s="2" customFormat="1" ht="44.25" customHeight="1" x14ac:dyDescent="0.2">
      <c r="A356" s="34"/>
      <c r="B356" s="35"/>
      <c r="C356" s="203" t="s">
        <v>578</v>
      </c>
      <c r="D356" s="203" t="s">
        <v>135</v>
      </c>
      <c r="E356" s="204" t="s">
        <v>579</v>
      </c>
      <c r="F356" s="205" t="s">
        <v>580</v>
      </c>
      <c r="G356" s="206" t="s">
        <v>193</v>
      </c>
      <c r="H356" s="207">
        <v>1</v>
      </c>
      <c r="I356" s="208"/>
      <c r="J356" s="209">
        <f>ROUND(I356*H356,2)</f>
        <v>0</v>
      </c>
      <c r="K356" s="205" t="s">
        <v>1</v>
      </c>
      <c r="L356" s="39"/>
      <c r="M356" s="210" t="s">
        <v>1</v>
      </c>
      <c r="N356" s="211" t="s">
        <v>44</v>
      </c>
      <c r="O356" s="71"/>
      <c r="P356" s="212">
        <f>O356*H356</f>
        <v>0</v>
      </c>
      <c r="Q356" s="212">
        <v>0</v>
      </c>
      <c r="R356" s="212">
        <f>Q356*H356</f>
        <v>0</v>
      </c>
      <c r="S356" s="212">
        <v>0</v>
      </c>
      <c r="T356" s="213">
        <f>S356*H356</f>
        <v>0</v>
      </c>
      <c r="U356" s="34"/>
      <c r="V356" s="34"/>
      <c r="W356" s="34"/>
      <c r="X356" s="34"/>
      <c r="Y356" s="34"/>
      <c r="Z356" s="34"/>
      <c r="AA356" s="34"/>
      <c r="AB356" s="34"/>
      <c r="AC356" s="34"/>
      <c r="AD356" s="34"/>
      <c r="AE356" s="34"/>
      <c r="AR356" s="214" t="s">
        <v>239</v>
      </c>
      <c r="AT356" s="214" t="s">
        <v>135</v>
      </c>
      <c r="AU356" s="214" t="s">
        <v>88</v>
      </c>
      <c r="AY356" s="17" t="s">
        <v>132</v>
      </c>
      <c r="BE356" s="215">
        <f>IF(N356="základní",J356,0)</f>
        <v>0</v>
      </c>
      <c r="BF356" s="215">
        <f>IF(N356="snížená",J356,0)</f>
        <v>0</v>
      </c>
      <c r="BG356" s="215">
        <f>IF(N356="zákl. přenesená",J356,0)</f>
        <v>0</v>
      </c>
      <c r="BH356" s="215">
        <f>IF(N356="sníž. přenesená",J356,0)</f>
        <v>0</v>
      </c>
      <c r="BI356" s="215">
        <f>IF(N356="nulová",J356,0)</f>
        <v>0</v>
      </c>
      <c r="BJ356" s="17" t="s">
        <v>86</v>
      </c>
      <c r="BK356" s="215">
        <f>ROUND(I356*H356,2)</f>
        <v>0</v>
      </c>
      <c r="BL356" s="17" t="s">
        <v>239</v>
      </c>
      <c r="BM356" s="214" t="s">
        <v>581</v>
      </c>
    </row>
    <row r="357" spans="1:65" s="2" customFormat="1" ht="21.75" customHeight="1" x14ac:dyDescent="0.2">
      <c r="A357" s="34"/>
      <c r="B357" s="35"/>
      <c r="C357" s="203" t="s">
        <v>582</v>
      </c>
      <c r="D357" s="203" t="s">
        <v>135</v>
      </c>
      <c r="E357" s="204" t="s">
        <v>583</v>
      </c>
      <c r="F357" s="205" t="s">
        <v>584</v>
      </c>
      <c r="G357" s="206" t="s">
        <v>193</v>
      </c>
      <c r="H357" s="207">
        <v>1</v>
      </c>
      <c r="I357" s="208"/>
      <c r="J357" s="209">
        <f>ROUND(I357*H357,2)</f>
        <v>0</v>
      </c>
      <c r="K357" s="205" t="s">
        <v>1</v>
      </c>
      <c r="L357" s="39"/>
      <c r="M357" s="210" t="s">
        <v>1</v>
      </c>
      <c r="N357" s="211" t="s">
        <v>44</v>
      </c>
      <c r="O357" s="71"/>
      <c r="P357" s="212">
        <f>O357*H357</f>
        <v>0</v>
      </c>
      <c r="Q357" s="212">
        <v>0</v>
      </c>
      <c r="R357" s="212">
        <f>Q357*H357</f>
        <v>0</v>
      </c>
      <c r="S357" s="212">
        <v>0</v>
      </c>
      <c r="T357" s="213">
        <f>S357*H357</f>
        <v>0</v>
      </c>
      <c r="U357" s="34"/>
      <c r="V357" s="34"/>
      <c r="W357" s="34"/>
      <c r="X357" s="34"/>
      <c r="Y357" s="34"/>
      <c r="Z357" s="34"/>
      <c r="AA357" s="34"/>
      <c r="AB357" s="34"/>
      <c r="AC357" s="34"/>
      <c r="AD357" s="34"/>
      <c r="AE357" s="34"/>
      <c r="AR357" s="214" t="s">
        <v>239</v>
      </c>
      <c r="AT357" s="214" t="s">
        <v>135</v>
      </c>
      <c r="AU357" s="214" t="s">
        <v>88</v>
      </c>
      <c r="AY357" s="17" t="s">
        <v>132</v>
      </c>
      <c r="BE357" s="215">
        <f>IF(N357="základní",J357,0)</f>
        <v>0</v>
      </c>
      <c r="BF357" s="215">
        <f>IF(N357="snížená",J357,0)</f>
        <v>0</v>
      </c>
      <c r="BG357" s="215">
        <f>IF(N357="zákl. přenesená",J357,0)</f>
        <v>0</v>
      </c>
      <c r="BH357" s="215">
        <f>IF(N357="sníž. přenesená",J357,0)</f>
        <v>0</v>
      </c>
      <c r="BI357" s="215">
        <f>IF(N357="nulová",J357,0)</f>
        <v>0</v>
      </c>
      <c r="BJ357" s="17" t="s">
        <v>86</v>
      </c>
      <c r="BK357" s="215">
        <f>ROUND(I357*H357,2)</f>
        <v>0</v>
      </c>
      <c r="BL357" s="17" t="s">
        <v>239</v>
      </c>
      <c r="BM357" s="214" t="s">
        <v>585</v>
      </c>
    </row>
    <row r="358" spans="1:65" s="14" customFormat="1" ht="22.5" x14ac:dyDescent="0.2">
      <c r="B358" s="238"/>
      <c r="C358" s="239"/>
      <c r="D358" s="228" t="s">
        <v>147</v>
      </c>
      <c r="E358" s="240" t="s">
        <v>1</v>
      </c>
      <c r="F358" s="241" t="s">
        <v>586</v>
      </c>
      <c r="G358" s="239"/>
      <c r="H358" s="240" t="s">
        <v>1</v>
      </c>
      <c r="I358" s="242"/>
      <c r="J358" s="239"/>
      <c r="K358" s="239"/>
      <c r="L358" s="243"/>
      <c r="M358" s="244"/>
      <c r="N358" s="245"/>
      <c r="O358" s="245"/>
      <c r="P358" s="245"/>
      <c r="Q358" s="245"/>
      <c r="R358" s="245"/>
      <c r="S358" s="245"/>
      <c r="T358" s="246"/>
      <c r="AT358" s="247" t="s">
        <v>147</v>
      </c>
      <c r="AU358" s="247" t="s">
        <v>88</v>
      </c>
      <c r="AV358" s="14" t="s">
        <v>86</v>
      </c>
      <c r="AW358" s="14" t="s">
        <v>33</v>
      </c>
      <c r="AX358" s="14" t="s">
        <v>79</v>
      </c>
      <c r="AY358" s="247" t="s">
        <v>132</v>
      </c>
    </row>
    <row r="359" spans="1:65" s="14" customFormat="1" ht="11.25" x14ac:dyDescent="0.2">
      <c r="B359" s="238"/>
      <c r="C359" s="239"/>
      <c r="D359" s="228" t="s">
        <v>147</v>
      </c>
      <c r="E359" s="240" t="s">
        <v>1</v>
      </c>
      <c r="F359" s="241" t="s">
        <v>587</v>
      </c>
      <c r="G359" s="239"/>
      <c r="H359" s="240" t="s">
        <v>1</v>
      </c>
      <c r="I359" s="242"/>
      <c r="J359" s="239"/>
      <c r="K359" s="239"/>
      <c r="L359" s="243"/>
      <c r="M359" s="244"/>
      <c r="N359" s="245"/>
      <c r="O359" s="245"/>
      <c r="P359" s="245"/>
      <c r="Q359" s="245"/>
      <c r="R359" s="245"/>
      <c r="S359" s="245"/>
      <c r="T359" s="246"/>
      <c r="AT359" s="247" t="s">
        <v>147</v>
      </c>
      <c r="AU359" s="247" t="s">
        <v>88</v>
      </c>
      <c r="AV359" s="14" t="s">
        <v>86</v>
      </c>
      <c r="AW359" s="14" t="s">
        <v>33</v>
      </c>
      <c r="AX359" s="14" t="s">
        <v>79</v>
      </c>
      <c r="AY359" s="247" t="s">
        <v>132</v>
      </c>
    </row>
    <row r="360" spans="1:65" s="14" customFormat="1" ht="11.25" x14ac:dyDescent="0.2">
      <c r="B360" s="238"/>
      <c r="C360" s="239"/>
      <c r="D360" s="228" t="s">
        <v>147</v>
      </c>
      <c r="E360" s="240" t="s">
        <v>1</v>
      </c>
      <c r="F360" s="241" t="s">
        <v>588</v>
      </c>
      <c r="G360" s="239"/>
      <c r="H360" s="240" t="s">
        <v>1</v>
      </c>
      <c r="I360" s="242"/>
      <c r="J360" s="239"/>
      <c r="K360" s="239"/>
      <c r="L360" s="243"/>
      <c r="M360" s="244"/>
      <c r="N360" s="245"/>
      <c r="O360" s="245"/>
      <c r="P360" s="245"/>
      <c r="Q360" s="245"/>
      <c r="R360" s="245"/>
      <c r="S360" s="245"/>
      <c r="T360" s="246"/>
      <c r="AT360" s="247" t="s">
        <v>147</v>
      </c>
      <c r="AU360" s="247" t="s">
        <v>88</v>
      </c>
      <c r="AV360" s="14" t="s">
        <v>86</v>
      </c>
      <c r="AW360" s="14" t="s">
        <v>33</v>
      </c>
      <c r="AX360" s="14" t="s">
        <v>79</v>
      </c>
      <c r="AY360" s="247" t="s">
        <v>132</v>
      </c>
    </row>
    <row r="361" spans="1:65" s="14" customFormat="1" ht="11.25" x14ac:dyDescent="0.2">
      <c r="B361" s="238"/>
      <c r="C361" s="239"/>
      <c r="D361" s="228" t="s">
        <v>147</v>
      </c>
      <c r="E361" s="240" t="s">
        <v>1</v>
      </c>
      <c r="F361" s="241" t="s">
        <v>589</v>
      </c>
      <c r="G361" s="239"/>
      <c r="H361" s="240" t="s">
        <v>1</v>
      </c>
      <c r="I361" s="242"/>
      <c r="J361" s="239"/>
      <c r="K361" s="239"/>
      <c r="L361" s="243"/>
      <c r="M361" s="244"/>
      <c r="N361" s="245"/>
      <c r="O361" s="245"/>
      <c r="P361" s="245"/>
      <c r="Q361" s="245"/>
      <c r="R361" s="245"/>
      <c r="S361" s="245"/>
      <c r="T361" s="246"/>
      <c r="AT361" s="247" t="s">
        <v>147</v>
      </c>
      <c r="AU361" s="247" t="s">
        <v>88</v>
      </c>
      <c r="AV361" s="14" t="s">
        <v>86</v>
      </c>
      <c r="AW361" s="14" t="s">
        <v>33</v>
      </c>
      <c r="AX361" s="14" t="s">
        <v>79</v>
      </c>
      <c r="AY361" s="247" t="s">
        <v>132</v>
      </c>
    </row>
    <row r="362" spans="1:65" s="14" customFormat="1" ht="11.25" x14ac:dyDescent="0.2">
      <c r="B362" s="238"/>
      <c r="C362" s="239"/>
      <c r="D362" s="228" t="s">
        <v>147</v>
      </c>
      <c r="E362" s="240" t="s">
        <v>1</v>
      </c>
      <c r="F362" s="241" t="s">
        <v>590</v>
      </c>
      <c r="G362" s="239"/>
      <c r="H362" s="240" t="s">
        <v>1</v>
      </c>
      <c r="I362" s="242"/>
      <c r="J362" s="239"/>
      <c r="K362" s="239"/>
      <c r="L362" s="243"/>
      <c r="M362" s="244"/>
      <c r="N362" s="245"/>
      <c r="O362" s="245"/>
      <c r="P362" s="245"/>
      <c r="Q362" s="245"/>
      <c r="R362" s="245"/>
      <c r="S362" s="245"/>
      <c r="T362" s="246"/>
      <c r="AT362" s="247" t="s">
        <v>147</v>
      </c>
      <c r="AU362" s="247" t="s">
        <v>88</v>
      </c>
      <c r="AV362" s="14" t="s">
        <v>86</v>
      </c>
      <c r="AW362" s="14" t="s">
        <v>33</v>
      </c>
      <c r="AX362" s="14" t="s">
        <v>79</v>
      </c>
      <c r="AY362" s="247" t="s">
        <v>132</v>
      </c>
    </row>
    <row r="363" spans="1:65" s="13" customFormat="1" ht="11.25" x14ac:dyDescent="0.2">
      <c r="B363" s="226"/>
      <c r="C363" s="227"/>
      <c r="D363" s="228" t="s">
        <v>147</v>
      </c>
      <c r="E363" s="229" t="s">
        <v>1</v>
      </c>
      <c r="F363" s="230" t="s">
        <v>86</v>
      </c>
      <c r="G363" s="227"/>
      <c r="H363" s="231">
        <v>1</v>
      </c>
      <c r="I363" s="232"/>
      <c r="J363" s="227"/>
      <c r="K363" s="227"/>
      <c r="L363" s="233"/>
      <c r="M363" s="234"/>
      <c r="N363" s="235"/>
      <c r="O363" s="235"/>
      <c r="P363" s="235"/>
      <c r="Q363" s="235"/>
      <c r="R363" s="235"/>
      <c r="S363" s="235"/>
      <c r="T363" s="236"/>
      <c r="AT363" s="237" t="s">
        <v>147</v>
      </c>
      <c r="AU363" s="237" t="s">
        <v>88</v>
      </c>
      <c r="AV363" s="13" t="s">
        <v>88</v>
      </c>
      <c r="AW363" s="13" t="s">
        <v>33</v>
      </c>
      <c r="AX363" s="13" t="s">
        <v>86</v>
      </c>
      <c r="AY363" s="237" t="s">
        <v>132</v>
      </c>
    </row>
    <row r="364" spans="1:65" s="2" customFormat="1" ht="21.75" customHeight="1" x14ac:dyDescent="0.2">
      <c r="A364" s="34"/>
      <c r="B364" s="35"/>
      <c r="C364" s="203" t="s">
        <v>591</v>
      </c>
      <c r="D364" s="203" t="s">
        <v>135</v>
      </c>
      <c r="E364" s="204" t="s">
        <v>592</v>
      </c>
      <c r="F364" s="205" t="s">
        <v>593</v>
      </c>
      <c r="G364" s="206" t="s">
        <v>193</v>
      </c>
      <c r="H364" s="207">
        <v>1</v>
      </c>
      <c r="I364" s="208"/>
      <c r="J364" s="209">
        <f>ROUND(I364*H364,2)</f>
        <v>0</v>
      </c>
      <c r="K364" s="205" t="s">
        <v>1</v>
      </c>
      <c r="L364" s="39"/>
      <c r="M364" s="210" t="s">
        <v>1</v>
      </c>
      <c r="N364" s="211" t="s">
        <v>44</v>
      </c>
      <c r="O364" s="71"/>
      <c r="P364" s="212">
        <f>O364*H364</f>
        <v>0</v>
      </c>
      <c r="Q364" s="212">
        <v>0</v>
      </c>
      <c r="R364" s="212">
        <f>Q364*H364</f>
        <v>0</v>
      </c>
      <c r="S364" s="212">
        <v>0</v>
      </c>
      <c r="T364" s="213">
        <f>S364*H364</f>
        <v>0</v>
      </c>
      <c r="U364" s="34"/>
      <c r="V364" s="34"/>
      <c r="W364" s="34"/>
      <c r="X364" s="34"/>
      <c r="Y364" s="34"/>
      <c r="Z364" s="34"/>
      <c r="AA364" s="34"/>
      <c r="AB364" s="34"/>
      <c r="AC364" s="34"/>
      <c r="AD364" s="34"/>
      <c r="AE364" s="34"/>
      <c r="AR364" s="214" t="s">
        <v>239</v>
      </c>
      <c r="AT364" s="214" t="s">
        <v>135</v>
      </c>
      <c r="AU364" s="214" t="s">
        <v>88</v>
      </c>
      <c r="AY364" s="17" t="s">
        <v>132</v>
      </c>
      <c r="BE364" s="215">
        <f>IF(N364="základní",J364,0)</f>
        <v>0</v>
      </c>
      <c r="BF364" s="215">
        <f>IF(N364="snížená",J364,0)</f>
        <v>0</v>
      </c>
      <c r="BG364" s="215">
        <f>IF(N364="zákl. přenesená",J364,0)</f>
        <v>0</v>
      </c>
      <c r="BH364" s="215">
        <f>IF(N364="sníž. přenesená",J364,0)</f>
        <v>0</v>
      </c>
      <c r="BI364" s="215">
        <f>IF(N364="nulová",J364,0)</f>
        <v>0</v>
      </c>
      <c r="BJ364" s="17" t="s">
        <v>86</v>
      </c>
      <c r="BK364" s="215">
        <f>ROUND(I364*H364,2)</f>
        <v>0</v>
      </c>
      <c r="BL364" s="17" t="s">
        <v>239</v>
      </c>
      <c r="BM364" s="214" t="s">
        <v>594</v>
      </c>
    </row>
    <row r="365" spans="1:65" s="14" customFormat="1" ht="22.5" x14ac:dyDescent="0.2">
      <c r="B365" s="238"/>
      <c r="C365" s="239"/>
      <c r="D365" s="228" t="s">
        <v>147</v>
      </c>
      <c r="E365" s="240" t="s">
        <v>1</v>
      </c>
      <c r="F365" s="241" t="s">
        <v>586</v>
      </c>
      <c r="G365" s="239"/>
      <c r="H365" s="240" t="s">
        <v>1</v>
      </c>
      <c r="I365" s="242"/>
      <c r="J365" s="239"/>
      <c r="K365" s="239"/>
      <c r="L365" s="243"/>
      <c r="M365" s="244"/>
      <c r="N365" s="245"/>
      <c r="O365" s="245"/>
      <c r="P365" s="245"/>
      <c r="Q365" s="245"/>
      <c r="R365" s="245"/>
      <c r="S365" s="245"/>
      <c r="T365" s="246"/>
      <c r="AT365" s="247" t="s">
        <v>147</v>
      </c>
      <c r="AU365" s="247" t="s">
        <v>88</v>
      </c>
      <c r="AV365" s="14" t="s">
        <v>86</v>
      </c>
      <c r="AW365" s="14" t="s">
        <v>33</v>
      </c>
      <c r="AX365" s="14" t="s">
        <v>79</v>
      </c>
      <c r="AY365" s="247" t="s">
        <v>132</v>
      </c>
    </row>
    <row r="366" spans="1:65" s="14" customFormat="1" ht="11.25" x14ac:dyDescent="0.2">
      <c r="B366" s="238"/>
      <c r="C366" s="239"/>
      <c r="D366" s="228" t="s">
        <v>147</v>
      </c>
      <c r="E366" s="240" t="s">
        <v>1</v>
      </c>
      <c r="F366" s="241" t="s">
        <v>587</v>
      </c>
      <c r="G366" s="239"/>
      <c r="H366" s="240" t="s">
        <v>1</v>
      </c>
      <c r="I366" s="242"/>
      <c r="J366" s="239"/>
      <c r="K366" s="239"/>
      <c r="L366" s="243"/>
      <c r="M366" s="244"/>
      <c r="N366" s="245"/>
      <c r="O366" s="245"/>
      <c r="P366" s="245"/>
      <c r="Q366" s="245"/>
      <c r="R366" s="245"/>
      <c r="S366" s="245"/>
      <c r="T366" s="246"/>
      <c r="AT366" s="247" t="s">
        <v>147</v>
      </c>
      <c r="AU366" s="247" t="s">
        <v>88</v>
      </c>
      <c r="AV366" s="14" t="s">
        <v>86</v>
      </c>
      <c r="AW366" s="14" t="s">
        <v>33</v>
      </c>
      <c r="AX366" s="14" t="s">
        <v>79</v>
      </c>
      <c r="AY366" s="247" t="s">
        <v>132</v>
      </c>
    </row>
    <row r="367" spans="1:65" s="14" customFormat="1" ht="11.25" x14ac:dyDescent="0.2">
      <c r="B367" s="238"/>
      <c r="C367" s="239"/>
      <c r="D367" s="228" t="s">
        <v>147</v>
      </c>
      <c r="E367" s="240" t="s">
        <v>1</v>
      </c>
      <c r="F367" s="241" t="s">
        <v>588</v>
      </c>
      <c r="G367" s="239"/>
      <c r="H367" s="240" t="s">
        <v>1</v>
      </c>
      <c r="I367" s="242"/>
      <c r="J367" s="239"/>
      <c r="K367" s="239"/>
      <c r="L367" s="243"/>
      <c r="M367" s="244"/>
      <c r="N367" s="245"/>
      <c r="O367" s="245"/>
      <c r="P367" s="245"/>
      <c r="Q367" s="245"/>
      <c r="R367" s="245"/>
      <c r="S367" s="245"/>
      <c r="T367" s="246"/>
      <c r="AT367" s="247" t="s">
        <v>147</v>
      </c>
      <c r="AU367" s="247" t="s">
        <v>88</v>
      </c>
      <c r="AV367" s="14" t="s">
        <v>86</v>
      </c>
      <c r="AW367" s="14" t="s">
        <v>33</v>
      </c>
      <c r="AX367" s="14" t="s">
        <v>79</v>
      </c>
      <c r="AY367" s="247" t="s">
        <v>132</v>
      </c>
    </row>
    <row r="368" spans="1:65" s="14" customFormat="1" ht="11.25" x14ac:dyDescent="0.2">
      <c r="B368" s="238"/>
      <c r="C368" s="239"/>
      <c r="D368" s="228" t="s">
        <v>147</v>
      </c>
      <c r="E368" s="240" t="s">
        <v>1</v>
      </c>
      <c r="F368" s="241" t="s">
        <v>595</v>
      </c>
      <c r="G368" s="239"/>
      <c r="H368" s="240" t="s">
        <v>1</v>
      </c>
      <c r="I368" s="242"/>
      <c r="J368" s="239"/>
      <c r="K368" s="239"/>
      <c r="L368" s="243"/>
      <c r="M368" s="244"/>
      <c r="N368" s="245"/>
      <c r="O368" s="245"/>
      <c r="P368" s="245"/>
      <c r="Q368" s="245"/>
      <c r="R368" s="245"/>
      <c r="S368" s="245"/>
      <c r="T368" s="246"/>
      <c r="AT368" s="247" t="s">
        <v>147</v>
      </c>
      <c r="AU368" s="247" t="s">
        <v>88</v>
      </c>
      <c r="AV368" s="14" t="s">
        <v>86</v>
      </c>
      <c r="AW368" s="14" t="s">
        <v>33</v>
      </c>
      <c r="AX368" s="14" t="s">
        <v>79</v>
      </c>
      <c r="AY368" s="247" t="s">
        <v>132</v>
      </c>
    </row>
    <row r="369" spans="1:65" s="14" customFormat="1" ht="11.25" x14ac:dyDescent="0.2">
      <c r="B369" s="238"/>
      <c r="C369" s="239"/>
      <c r="D369" s="228" t="s">
        <v>147</v>
      </c>
      <c r="E369" s="240" t="s">
        <v>1</v>
      </c>
      <c r="F369" s="241" t="s">
        <v>589</v>
      </c>
      <c r="G369" s="239"/>
      <c r="H369" s="240" t="s">
        <v>1</v>
      </c>
      <c r="I369" s="242"/>
      <c r="J369" s="239"/>
      <c r="K369" s="239"/>
      <c r="L369" s="243"/>
      <c r="M369" s="244"/>
      <c r="N369" s="245"/>
      <c r="O369" s="245"/>
      <c r="P369" s="245"/>
      <c r="Q369" s="245"/>
      <c r="R369" s="245"/>
      <c r="S369" s="245"/>
      <c r="T369" s="246"/>
      <c r="AT369" s="247" t="s">
        <v>147</v>
      </c>
      <c r="AU369" s="247" t="s">
        <v>88</v>
      </c>
      <c r="AV369" s="14" t="s">
        <v>86</v>
      </c>
      <c r="AW369" s="14" t="s">
        <v>33</v>
      </c>
      <c r="AX369" s="14" t="s">
        <v>79</v>
      </c>
      <c r="AY369" s="247" t="s">
        <v>132</v>
      </c>
    </row>
    <row r="370" spans="1:65" s="14" customFormat="1" ht="11.25" x14ac:dyDescent="0.2">
      <c r="B370" s="238"/>
      <c r="C370" s="239"/>
      <c r="D370" s="228" t="s">
        <v>147</v>
      </c>
      <c r="E370" s="240" t="s">
        <v>1</v>
      </c>
      <c r="F370" s="241" t="s">
        <v>596</v>
      </c>
      <c r="G370" s="239"/>
      <c r="H370" s="240" t="s">
        <v>1</v>
      </c>
      <c r="I370" s="242"/>
      <c r="J370" s="239"/>
      <c r="K370" s="239"/>
      <c r="L370" s="243"/>
      <c r="M370" s="244"/>
      <c r="N370" s="245"/>
      <c r="O370" s="245"/>
      <c r="P370" s="245"/>
      <c r="Q370" s="245"/>
      <c r="R370" s="245"/>
      <c r="S370" s="245"/>
      <c r="T370" s="246"/>
      <c r="AT370" s="247" t="s">
        <v>147</v>
      </c>
      <c r="AU370" s="247" t="s">
        <v>88</v>
      </c>
      <c r="AV370" s="14" t="s">
        <v>86</v>
      </c>
      <c r="AW370" s="14" t="s">
        <v>33</v>
      </c>
      <c r="AX370" s="14" t="s">
        <v>79</v>
      </c>
      <c r="AY370" s="247" t="s">
        <v>132</v>
      </c>
    </row>
    <row r="371" spans="1:65" s="13" customFormat="1" ht="11.25" x14ac:dyDescent="0.2">
      <c r="B371" s="226"/>
      <c r="C371" s="227"/>
      <c r="D371" s="228" t="s">
        <v>147</v>
      </c>
      <c r="E371" s="229" t="s">
        <v>1</v>
      </c>
      <c r="F371" s="230" t="s">
        <v>86</v>
      </c>
      <c r="G371" s="227"/>
      <c r="H371" s="231">
        <v>1</v>
      </c>
      <c r="I371" s="232"/>
      <c r="J371" s="227"/>
      <c r="K371" s="227"/>
      <c r="L371" s="233"/>
      <c r="M371" s="234"/>
      <c r="N371" s="235"/>
      <c r="O371" s="235"/>
      <c r="P371" s="235"/>
      <c r="Q371" s="235"/>
      <c r="R371" s="235"/>
      <c r="S371" s="235"/>
      <c r="T371" s="236"/>
      <c r="AT371" s="237" t="s">
        <v>147</v>
      </c>
      <c r="AU371" s="237" t="s">
        <v>88</v>
      </c>
      <c r="AV371" s="13" t="s">
        <v>88</v>
      </c>
      <c r="AW371" s="13" t="s">
        <v>33</v>
      </c>
      <c r="AX371" s="13" t="s">
        <v>86</v>
      </c>
      <c r="AY371" s="237" t="s">
        <v>132</v>
      </c>
    </row>
    <row r="372" spans="1:65" s="12" customFormat="1" ht="25.9" customHeight="1" x14ac:dyDescent="0.2">
      <c r="B372" s="187"/>
      <c r="C372" s="188"/>
      <c r="D372" s="189" t="s">
        <v>78</v>
      </c>
      <c r="E372" s="190" t="s">
        <v>597</v>
      </c>
      <c r="F372" s="190" t="s">
        <v>598</v>
      </c>
      <c r="G372" s="188"/>
      <c r="H372" s="188"/>
      <c r="I372" s="191"/>
      <c r="J372" s="192">
        <f>BK372</f>
        <v>0</v>
      </c>
      <c r="K372" s="188"/>
      <c r="L372" s="193"/>
      <c r="M372" s="194"/>
      <c r="N372" s="195"/>
      <c r="O372" s="195"/>
      <c r="P372" s="196">
        <f>SUM(P373:P381)</f>
        <v>0</v>
      </c>
      <c r="Q372" s="195"/>
      <c r="R372" s="196">
        <f>SUM(R373:R381)</f>
        <v>0</v>
      </c>
      <c r="S372" s="195"/>
      <c r="T372" s="197">
        <f>SUM(T373:T381)</f>
        <v>0</v>
      </c>
      <c r="AR372" s="198" t="s">
        <v>133</v>
      </c>
      <c r="AT372" s="199" t="s">
        <v>78</v>
      </c>
      <c r="AU372" s="199" t="s">
        <v>79</v>
      </c>
      <c r="AY372" s="198" t="s">
        <v>132</v>
      </c>
      <c r="BK372" s="200">
        <f>SUM(BK373:BK381)</f>
        <v>0</v>
      </c>
    </row>
    <row r="373" spans="1:65" s="2" customFormat="1" ht="21.75" customHeight="1" x14ac:dyDescent="0.2">
      <c r="A373" s="34"/>
      <c r="B373" s="35"/>
      <c r="C373" s="203" t="s">
        <v>599</v>
      </c>
      <c r="D373" s="203" t="s">
        <v>135</v>
      </c>
      <c r="E373" s="204" t="s">
        <v>600</v>
      </c>
      <c r="F373" s="205" t="s">
        <v>601</v>
      </c>
      <c r="G373" s="206" t="s">
        <v>193</v>
      </c>
      <c r="H373" s="207">
        <v>1</v>
      </c>
      <c r="I373" s="208"/>
      <c r="J373" s="209">
        <f>ROUND(I373*H373,2)</f>
        <v>0</v>
      </c>
      <c r="K373" s="205" t="s">
        <v>1</v>
      </c>
      <c r="L373" s="39"/>
      <c r="M373" s="210" t="s">
        <v>1</v>
      </c>
      <c r="N373" s="211" t="s">
        <v>44</v>
      </c>
      <c r="O373" s="71"/>
      <c r="P373" s="212">
        <f>O373*H373</f>
        <v>0</v>
      </c>
      <c r="Q373" s="212">
        <v>0</v>
      </c>
      <c r="R373" s="212">
        <f>Q373*H373</f>
        <v>0</v>
      </c>
      <c r="S373" s="212">
        <v>0</v>
      </c>
      <c r="T373" s="213">
        <f>S373*H373</f>
        <v>0</v>
      </c>
      <c r="U373" s="34"/>
      <c r="V373" s="34"/>
      <c r="W373" s="34"/>
      <c r="X373" s="34"/>
      <c r="Y373" s="34"/>
      <c r="Z373" s="34"/>
      <c r="AA373" s="34"/>
      <c r="AB373" s="34"/>
      <c r="AC373" s="34"/>
      <c r="AD373" s="34"/>
      <c r="AE373" s="34"/>
      <c r="AR373" s="214" t="s">
        <v>602</v>
      </c>
      <c r="AT373" s="214" t="s">
        <v>135</v>
      </c>
      <c r="AU373" s="214" t="s">
        <v>86</v>
      </c>
      <c r="AY373" s="17" t="s">
        <v>132</v>
      </c>
      <c r="BE373" s="215">
        <f>IF(N373="základní",J373,0)</f>
        <v>0</v>
      </c>
      <c r="BF373" s="215">
        <f>IF(N373="snížená",J373,0)</f>
        <v>0</v>
      </c>
      <c r="BG373" s="215">
        <f>IF(N373="zákl. přenesená",J373,0)</f>
        <v>0</v>
      </c>
      <c r="BH373" s="215">
        <f>IF(N373="sníž. přenesená",J373,0)</f>
        <v>0</v>
      </c>
      <c r="BI373" s="215">
        <f>IF(N373="nulová",J373,0)</f>
        <v>0</v>
      </c>
      <c r="BJ373" s="17" t="s">
        <v>86</v>
      </c>
      <c r="BK373" s="215">
        <f>ROUND(I373*H373,2)</f>
        <v>0</v>
      </c>
      <c r="BL373" s="17" t="s">
        <v>602</v>
      </c>
      <c r="BM373" s="214" t="s">
        <v>603</v>
      </c>
    </row>
    <row r="374" spans="1:65" s="14" customFormat="1" ht="11.25" x14ac:dyDescent="0.2">
      <c r="B374" s="238"/>
      <c r="C374" s="239"/>
      <c r="D374" s="228" t="s">
        <v>147</v>
      </c>
      <c r="E374" s="240" t="s">
        <v>1</v>
      </c>
      <c r="F374" s="241" t="s">
        <v>258</v>
      </c>
      <c r="G374" s="239"/>
      <c r="H374" s="240" t="s">
        <v>1</v>
      </c>
      <c r="I374" s="242"/>
      <c r="J374" s="239"/>
      <c r="K374" s="239"/>
      <c r="L374" s="243"/>
      <c r="M374" s="244"/>
      <c r="N374" s="245"/>
      <c r="O374" s="245"/>
      <c r="P374" s="245"/>
      <c r="Q374" s="245"/>
      <c r="R374" s="245"/>
      <c r="S374" s="245"/>
      <c r="T374" s="246"/>
      <c r="AT374" s="247" t="s">
        <v>147</v>
      </c>
      <c r="AU374" s="247" t="s">
        <v>86</v>
      </c>
      <c r="AV374" s="14" t="s">
        <v>86</v>
      </c>
      <c r="AW374" s="14" t="s">
        <v>33</v>
      </c>
      <c r="AX374" s="14" t="s">
        <v>79</v>
      </c>
      <c r="AY374" s="247" t="s">
        <v>132</v>
      </c>
    </row>
    <row r="375" spans="1:65" s="13" customFormat="1" ht="11.25" x14ac:dyDescent="0.2">
      <c r="B375" s="226"/>
      <c r="C375" s="227"/>
      <c r="D375" s="228" t="s">
        <v>147</v>
      </c>
      <c r="E375" s="229" t="s">
        <v>1</v>
      </c>
      <c r="F375" s="230" t="s">
        <v>604</v>
      </c>
      <c r="G375" s="227"/>
      <c r="H375" s="231">
        <v>40</v>
      </c>
      <c r="I375" s="232"/>
      <c r="J375" s="227"/>
      <c r="K375" s="227"/>
      <c r="L375" s="233"/>
      <c r="M375" s="234"/>
      <c r="N375" s="235"/>
      <c r="O375" s="235"/>
      <c r="P375" s="235"/>
      <c r="Q375" s="235"/>
      <c r="R375" s="235"/>
      <c r="S375" s="235"/>
      <c r="T375" s="236"/>
      <c r="AT375" s="237" t="s">
        <v>147</v>
      </c>
      <c r="AU375" s="237" t="s">
        <v>86</v>
      </c>
      <c r="AV375" s="13" t="s">
        <v>88</v>
      </c>
      <c r="AW375" s="13" t="s">
        <v>33</v>
      </c>
      <c r="AX375" s="13" t="s">
        <v>79</v>
      </c>
      <c r="AY375" s="237" t="s">
        <v>132</v>
      </c>
    </row>
    <row r="376" spans="1:65" s="13" customFormat="1" ht="11.25" x14ac:dyDescent="0.2">
      <c r="B376" s="226"/>
      <c r="C376" s="227"/>
      <c r="D376" s="228" t="s">
        <v>147</v>
      </c>
      <c r="E376" s="229" t="s">
        <v>1</v>
      </c>
      <c r="F376" s="230" t="s">
        <v>86</v>
      </c>
      <c r="G376" s="227"/>
      <c r="H376" s="231">
        <v>1</v>
      </c>
      <c r="I376" s="232"/>
      <c r="J376" s="227"/>
      <c r="K376" s="227"/>
      <c r="L376" s="233"/>
      <c r="M376" s="234"/>
      <c r="N376" s="235"/>
      <c r="O376" s="235"/>
      <c r="P376" s="235"/>
      <c r="Q376" s="235"/>
      <c r="R376" s="235"/>
      <c r="S376" s="235"/>
      <c r="T376" s="236"/>
      <c r="AT376" s="237" t="s">
        <v>147</v>
      </c>
      <c r="AU376" s="237" t="s">
        <v>86</v>
      </c>
      <c r="AV376" s="13" t="s">
        <v>88</v>
      </c>
      <c r="AW376" s="13" t="s">
        <v>33</v>
      </c>
      <c r="AX376" s="13" t="s">
        <v>86</v>
      </c>
      <c r="AY376" s="237" t="s">
        <v>132</v>
      </c>
    </row>
    <row r="377" spans="1:65" s="2" customFormat="1" ht="33" customHeight="1" x14ac:dyDescent="0.2">
      <c r="A377" s="34"/>
      <c r="B377" s="35"/>
      <c r="C377" s="203" t="s">
        <v>605</v>
      </c>
      <c r="D377" s="203" t="s">
        <v>135</v>
      </c>
      <c r="E377" s="204" t="s">
        <v>606</v>
      </c>
      <c r="F377" s="205" t="s">
        <v>607</v>
      </c>
      <c r="G377" s="206" t="s">
        <v>193</v>
      </c>
      <c r="H377" s="207">
        <v>1</v>
      </c>
      <c r="I377" s="208"/>
      <c r="J377" s="209">
        <f>ROUND(I377*H377,2)</f>
        <v>0</v>
      </c>
      <c r="K377" s="205" t="s">
        <v>1</v>
      </c>
      <c r="L377" s="39"/>
      <c r="M377" s="210" t="s">
        <v>1</v>
      </c>
      <c r="N377" s="211" t="s">
        <v>44</v>
      </c>
      <c r="O377" s="71"/>
      <c r="P377" s="212">
        <f>O377*H377</f>
        <v>0</v>
      </c>
      <c r="Q377" s="212">
        <v>0</v>
      </c>
      <c r="R377" s="212">
        <f>Q377*H377</f>
        <v>0</v>
      </c>
      <c r="S377" s="212">
        <v>0</v>
      </c>
      <c r="T377" s="213">
        <f>S377*H377</f>
        <v>0</v>
      </c>
      <c r="U377" s="34"/>
      <c r="V377" s="34"/>
      <c r="W377" s="34"/>
      <c r="X377" s="34"/>
      <c r="Y377" s="34"/>
      <c r="Z377" s="34"/>
      <c r="AA377" s="34"/>
      <c r="AB377" s="34"/>
      <c r="AC377" s="34"/>
      <c r="AD377" s="34"/>
      <c r="AE377" s="34"/>
      <c r="AR377" s="214" t="s">
        <v>602</v>
      </c>
      <c r="AT377" s="214" t="s">
        <v>135</v>
      </c>
      <c r="AU377" s="214" t="s">
        <v>86</v>
      </c>
      <c r="AY377" s="17" t="s">
        <v>132</v>
      </c>
      <c r="BE377" s="215">
        <f>IF(N377="základní",J377,0)</f>
        <v>0</v>
      </c>
      <c r="BF377" s="215">
        <f>IF(N377="snížená",J377,0)</f>
        <v>0</v>
      </c>
      <c r="BG377" s="215">
        <f>IF(N377="zákl. přenesená",J377,0)</f>
        <v>0</v>
      </c>
      <c r="BH377" s="215">
        <f>IF(N377="sníž. přenesená",J377,0)</f>
        <v>0</v>
      </c>
      <c r="BI377" s="215">
        <f>IF(N377="nulová",J377,0)</f>
        <v>0</v>
      </c>
      <c r="BJ377" s="17" t="s">
        <v>86</v>
      </c>
      <c r="BK377" s="215">
        <f>ROUND(I377*H377,2)</f>
        <v>0</v>
      </c>
      <c r="BL377" s="17" t="s">
        <v>602</v>
      </c>
      <c r="BM377" s="214" t="s">
        <v>608</v>
      </c>
    </row>
    <row r="378" spans="1:65" s="2" customFormat="1" ht="16.5" customHeight="1" x14ac:dyDescent="0.2">
      <c r="A378" s="34"/>
      <c r="B378" s="35"/>
      <c r="C378" s="203" t="s">
        <v>609</v>
      </c>
      <c r="D378" s="203" t="s">
        <v>135</v>
      </c>
      <c r="E378" s="204" t="s">
        <v>610</v>
      </c>
      <c r="F378" s="205" t="s">
        <v>611</v>
      </c>
      <c r="G378" s="206" t="s">
        <v>193</v>
      </c>
      <c r="H378" s="207">
        <v>1</v>
      </c>
      <c r="I378" s="208"/>
      <c r="J378" s="209">
        <f>ROUND(I378*H378,2)</f>
        <v>0</v>
      </c>
      <c r="K378" s="205" t="s">
        <v>1</v>
      </c>
      <c r="L378" s="39"/>
      <c r="M378" s="210" t="s">
        <v>1</v>
      </c>
      <c r="N378" s="211" t="s">
        <v>44</v>
      </c>
      <c r="O378" s="71"/>
      <c r="P378" s="212">
        <f>O378*H378</f>
        <v>0</v>
      </c>
      <c r="Q378" s="212">
        <v>0</v>
      </c>
      <c r="R378" s="212">
        <f>Q378*H378</f>
        <v>0</v>
      </c>
      <c r="S378" s="212">
        <v>0</v>
      </c>
      <c r="T378" s="213">
        <f>S378*H378</f>
        <v>0</v>
      </c>
      <c r="U378" s="34"/>
      <c r="V378" s="34"/>
      <c r="W378" s="34"/>
      <c r="X378" s="34"/>
      <c r="Y378" s="34"/>
      <c r="Z378" s="34"/>
      <c r="AA378" s="34"/>
      <c r="AB378" s="34"/>
      <c r="AC378" s="34"/>
      <c r="AD378" s="34"/>
      <c r="AE378" s="34"/>
      <c r="AR378" s="214" t="s">
        <v>602</v>
      </c>
      <c r="AT378" s="214" t="s">
        <v>135</v>
      </c>
      <c r="AU378" s="214" t="s">
        <v>86</v>
      </c>
      <c r="AY378" s="17" t="s">
        <v>132</v>
      </c>
      <c r="BE378" s="215">
        <f>IF(N378="základní",J378,0)</f>
        <v>0</v>
      </c>
      <c r="BF378" s="215">
        <f>IF(N378="snížená",J378,0)</f>
        <v>0</v>
      </c>
      <c r="BG378" s="215">
        <f>IF(N378="zákl. přenesená",J378,0)</f>
        <v>0</v>
      </c>
      <c r="BH378" s="215">
        <f>IF(N378="sníž. přenesená",J378,0)</f>
        <v>0</v>
      </c>
      <c r="BI378" s="215">
        <f>IF(N378="nulová",J378,0)</f>
        <v>0</v>
      </c>
      <c r="BJ378" s="17" t="s">
        <v>86</v>
      </c>
      <c r="BK378" s="215">
        <f>ROUND(I378*H378,2)</f>
        <v>0</v>
      </c>
      <c r="BL378" s="17" t="s">
        <v>602</v>
      </c>
      <c r="BM378" s="214" t="s">
        <v>612</v>
      </c>
    </row>
    <row r="379" spans="1:65" s="14" customFormat="1" ht="11.25" x14ac:dyDescent="0.2">
      <c r="B379" s="238"/>
      <c r="C379" s="239"/>
      <c r="D379" s="228" t="s">
        <v>147</v>
      </c>
      <c r="E379" s="240" t="s">
        <v>1</v>
      </c>
      <c r="F379" s="241" t="s">
        <v>258</v>
      </c>
      <c r="G379" s="239"/>
      <c r="H379" s="240" t="s">
        <v>1</v>
      </c>
      <c r="I379" s="242"/>
      <c r="J379" s="239"/>
      <c r="K379" s="239"/>
      <c r="L379" s="243"/>
      <c r="M379" s="244"/>
      <c r="N379" s="245"/>
      <c r="O379" s="245"/>
      <c r="P379" s="245"/>
      <c r="Q379" s="245"/>
      <c r="R379" s="245"/>
      <c r="S379" s="245"/>
      <c r="T379" s="246"/>
      <c r="AT379" s="247" t="s">
        <v>147</v>
      </c>
      <c r="AU379" s="247" t="s">
        <v>86</v>
      </c>
      <c r="AV379" s="14" t="s">
        <v>86</v>
      </c>
      <c r="AW379" s="14" t="s">
        <v>33</v>
      </c>
      <c r="AX379" s="14" t="s">
        <v>79</v>
      </c>
      <c r="AY379" s="247" t="s">
        <v>132</v>
      </c>
    </row>
    <row r="380" spans="1:65" s="14" customFormat="1" ht="11.25" x14ac:dyDescent="0.2">
      <c r="B380" s="238"/>
      <c r="C380" s="239"/>
      <c r="D380" s="228" t="s">
        <v>147</v>
      </c>
      <c r="E380" s="240" t="s">
        <v>1</v>
      </c>
      <c r="F380" s="241" t="s">
        <v>613</v>
      </c>
      <c r="G380" s="239"/>
      <c r="H380" s="240" t="s">
        <v>1</v>
      </c>
      <c r="I380" s="242"/>
      <c r="J380" s="239"/>
      <c r="K380" s="239"/>
      <c r="L380" s="243"/>
      <c r="M380" s="244"/>
      <c r="N380" s="245"/>
      <c r="O380" s="245"/>
      <c r="P380" s="245"/>
      <c r="Q380" s="245"/>
      <c r="R380" s="245"/>
      <c r="S380" s="245"/>
      <c r="T380" s="246"/>
      <c r="AT380" s="247" t="s">
        <v>147</v>
      </c>
      <c r="AU380" s="247" t="s">
        <v>86</v>
      </c>
      <c r="AV380" s="14" t="s">
        <v>86</v>
      </c>
      <c r="AW380" s="14" t="s">
        <v>33</v>
      </c>
      <c r="AX380" s="14" t="s">
        <v>79</v>
      </c>
      <c r="AY380" s="247" t="s">
        <v>132</v>
      </c>
    </row>
    <row r="381" spans="1:65" s="13" customFormat="1" ht="11.25" x14ac:dyDescent="0.2">
      <c r="B381" s="226"/>
      <c r="C381" s="227"/>
      <c r="D381" s="228" t="s">
        <v>147</v>
      </c>
      <c r="E381" s="229" t="s">
        <v>1</v>
      </c>
      <c r="F381" s="230" t="s">
        <v>86</v>
      </c>
      <c r="G381" s="227"/>
      <c r="H381" s="231">
        <v>1</v>
      </c>
      <c r="I381" s="232"/>
      <c r="J381" s="227"/>
      <c r="K381" s="227"/>
      <c r="L381" s="233"/>
      <c r="M381" s="259"/>
      <c r="N381" s="260"/>
      <c r="O381" s="260"/>
      <c r="P381" s="260"/>
      <c r="Q381" s="260"/>
      <c r="R381" s="260"/>
      <c r="S381" s="260"/>
      <c r="T381" s="261"/>
      <c r="AT381" s="237" t="s">
        <v>147</v>
      </c>
      <c r="AU381" s="237" t="s">
        <v>86</v>
      </c>
      <c r="AV381" s="13" t="s">
        <v>88</v>
      </c>
      <c r="AW381" s="13" t="s">
        <v>33</v>
      </c>
      <c r="AX381" s="13" t="s">
        <v>86</v>
      </c>
      <c r="AY381" s="237" t="s">
        <v>132</v>
      </c>
    </row>
    <row r="382" spans="1:65" s="2" customFormat="1" ht="6.95" customHeight="1" x14ac:dyDescent="0.2">
      <c r="A382" s="34"/>
      <c r="B382" s="54"/>
      <c r="C382" s="55"/>
      <c r="D382" s="55"/>
      <c r="E382" s="55"/>
      <c r="F382" s="55"/>
      <c r="G382" s="55"/>
      <c r="H382" s="55"/>
      <c r="I382" s="152"/>
      <c r="J382" s="55"/>
      <c r="K382" s="55"/>
      <c r="L382" s="39"/>
      <c r="M382" s="34"/>
      <c r="O382" s="34"/>
      <c r="P382" s="34"/>
      <c r="Q382" s="34"/>
      <c r="R382" s="34"/>
      <c r="S382" s="34"/>
      <c r="T382" s="34"/>
      <c r="U382" s="34"/>
      <c r="V382" s="34"/>
      <c r="W382" s="34"/>
      <c r="X382" s="34"/>
      <c r="Y382" s="34"/>
      <c r="Z382" s="34"/>
      <c r="AA382" s="34"/>
      <c r="AB382" s="34"/>
      <c r="AC382" s="34"/>
      <c r="AD382" s="34"/>
      <c r="AE382" s="34"/>
    </row>
  </sheetData>
  <sheetProtection algorithmName="SHA-512" hashValue="eEvuWeQWNy9dUFFdMbaQmodbNWB/sf2ETe2LvDpQ/E6U4Z2lbLzD56BN3CMLOwN/OMvCOY/0Cv4qz6Y/H37b8A==" saltValue="m/1kUmTfZQn22Z93hhXQtZ6lGsKEKc81sUjz9ZYWdM/v5A4P4T3lQtIzUWHQlB7O3LpQEppJF9sFHqb5u9Ka6Q==" spinCount="100000" sheet="1" objects="1" scenarios="1" formatColumns="0" formatRows="0" autoFilter="0"/>
  <autoFilter ref="C130:K381"/>
  <mergeCells count="9">
    <mergeCell ref="E87:H87"/>
    <mergeCell ref="E121:H121"/>
    <mergeCell ref="E123:H123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71"/>
  <sheetViews>
    <sheetView showGridLines="0" workbookViewId="0"/>
  </sheetViews>
  <sheetFormatPr defaultRowHeight="15" x14ac:dyDescent="0.2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08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 x14ac:dyDescent="0.2">
      <c r="I2" s="108"/>
      <c r="L2" s="307"/>
      <c r="M2" s="307"/>
      <c r="N2" s="307"/>
      <c r="O2" s="307"/>
      <c r="P2" s="307"/>
      <c r="Q2" s="307"/>
      <c r="R2" s="307"/>
      <c r="S2" s="307"/>
      <c r="T2" s="307"/>
      <c r="U2" s="307"/>
      <c r="V2" s="307"/>
      <c r="AT2" s="17" t="s">
        <v>91</v>
      </c>
    </row>
    <row r="3" spans="1:46" s="1" customFormat="1" ht="6.95" customHeight="1" x14ac:dyDescent="0.2">
      <c r="B3" s="109"/>
      <c r="C3" s="110"/>
      <c r="D3" s="110"/>
      <c r="E3" s="110"/>
      <c r="F3" s="110"/>
      <c r="G3" s="110"/>
      <c r="H3" s="110"/>
      <c r="I3" s="111"/>
      <c r="J3" s="110"/>
      <c r="K3" s="110"/>
      <c r="L3" s="20"/>
      <c r="AT3" s="17" t="s">
        <v>88</v>
      </c>
    </row>
    <row r="4" spans="1:46" s="1" customFormat="1" ht="24.95" customHeight="1" x14ac:dyDescent="0.2">
      <c r="B4" s="20"/>
      <c r="D4" s="112" t="s">
        <v>94</v>
      </c>
      <c r="I4" s="108"/>
      <c r="L4" s="20"/>
      <c r="M4" s="113" t="s">
        <v>10</v>
      </c>
      <c r="AT4" s="17" t="s">
        <v>4</v>
      </c>
    </row>
    <row r="5" spans="1:46" s="1" customFormat="1" ht="6.95" customHeight="1" x14ac:dyDescent="0.2">
      <c r="B5" s="20"/>
      <c r="I5" s="108"/>
      <c r="L5" s="20"/>
    </row>
    <row r="6" spans="1:46" s="1" customFormat="1" ht="12" customHeight="1" x14ac:dyDescent="0.2">
      <c r="B6" s="20"/>
      <c r="D6" s="114" t="s">
        <v>16</v>
      </c>
      <c r="I6" s="108"/>
      <c r="L6" s="20"/>
    </row>
    <row r="7" spans="1:46" s="1" customFormat="1" ht="16.5" customHeight="1" x14ac:dyDescent="0.2">
      <c r="B7" s="20"/>
      <c r="E7" s="308" t="str">
        <f>'Rekapitulace stavby'!K6</f>
        <v>VD Štěchovice - generální oprava mostovky</v>
      </c>
      <c r="F7" s="309"/>
      <c r="G7" s="309"/>
      <c r="H7" s="309"/>
      <c r="I7" s="108"/>
      <c r="L7" s="20"/>
    </row>
    <row r="8" spans="1:46" s="2" customFormat="1" ht="12" customHeight="1" x14ac:dyDescent="0.2">
      <c r="A8" s="34"/>
      <c r="B8" s="39"/>
      <c r="C8" s="34"/>
      <c r="D8" s="114" t="s">
        <v>95</v>
      </c>
      <c r="E8" s="34"/>
      <c r="F8" s="34"/>
      <c r="G8" s="34"/>
      <c r="H8" s="34"/>
      <c r="I8" s="115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 x14ac:dyDescent="0.2">
      <c r="A9" s="34"/>
      <c r="B9" s="39"/>
      <c r="C9" s="34"/>
      <c r="D9" s="34"/>
      <c r="E9" s="310" t="s">
        <v>614</v>
      </c>
      <c r="F9" s="311"/>
      <c r="G9" s="311"/>
      <c r="H9" s="311"/>
      <c r="I9" s="115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1.25" x14ac:dyDescent="0.2">
      <c r="A10" s="34"/>
      <c r="B10" s="39"/>
      <c r="C10" s="34"/>
      <c r="D10" s="34"/>
      <c r="E10" s="34"/>
      <c r="F10" s="34"/>
      <c r="G10" s="34"/>
      <c r="H10" s="34"/>
      <c r="I10" s="115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 x14ac:dyDescent="0.2">
      <c r="A11" s="34"/>
      <c r="B11" s="39"/>
      <c r="C11" s="34"/>
      <c r="D11" s="114" t="s">
        <v>18</v>
      </c>
      <c r="E11" s="34"/>
      <c r="F11" s="116" t="s">
        <v>1</v>
      </c>
      <c r="G11" s="34"/>
      <c r="H11" s="34"/>
      <c r="I11" s="117" t="s">
        <v>19</v>
      </c>
      <c r="J11" s="116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 x14ac:dyDescent="0.2">
      <c r="A12" s="34"/>
      <c r="B12" s="39"/>
      <c r="C12" s="34"/>
      <c r="D12" s="114" t="s">
        <v>20</v>
      </c>
      <c r="E12" s="34"/>
      <c r="F12" s="116" t="s">
        <v>21</v>
      </c>
      <c r="G12" s="34"/>
      <c r="H12" s="34"/>
      <c r="I12" s="117" t="s">
        <v>22</v>
      </c>
      <c r="J12" s="118" t="str">
        <f>'Rekapitulace stavby'!AN8</f>
        <v>6. 12. 2019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 x14ac:dyDescent="0.2">
      <c r="A13" s="34"/>
      <c r="B13" s="39"/>
      <c r="C13" s="34"/>
      <c r="D13" s="34"/>
      <c r="E13" s="34"/>
      <c r="F13" s="34"/>
      <c r="G13" s="34"/>
      <c r="H13" s="34"/>
      <c r="I13" s="115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 x14ac:dyDescent="0.2">
      <c r="A14" s="34"/>
      <c r="B14" s="39"/>
      <c r="C14" s="34"/>
      <c r="D14" s="114" t="s">
        <v>24</v>
      </c>
      <c r="E14" s="34"/>
      <c r="F14" s="34"/>
      <c r="G14" s="34"/>
      <c r="H14" s="34"/>
      <c r="I14" s="117" t="s">
        <v>25</v>
      </c>
      <c r="J14" s="116" t="s">
        <v>1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 x14ac:dyDescent="0.2">
      <c r="A15" s="34"/>
      <c r="B15" s="39"/>
      <c r="C15" s="34"/>
      <c r="D15" s="34"/>
      <c r="E15" s="116" t="s">
        <v>26</v>
      </c>
      <c r="F15" s="34"/>
      <c r="G15" s="34"/>
      <c r="H15" s="34"/>
      <c r="I15" s="117" t="s">
        <v>27</v>
      </c>
      <c r="J15" s="116" t="s">
        <v>1</v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 x14ac:dyDescent="0.2">
      <c r="A16" s="34"/>
      <c r="B16" s="39"/>
      <c r="C16" s="34"/>
      <c r="D16" s="34"/>
      <c r="E16" s="34"/>
      <c r="F16" s="34"/>
      <c r="G16" s="34"/>
      <c r="H16" s="34"/>
      <c r="I16" s="115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 x14ac:dyDescent="0.2">
      <c r="A17" s="34"/>
      <c r="B17" s="39"/>
      <c r="C17" s="34"/>
      <c r="D17" s="114" t="s">
        <v>28</v>
      </c>
      <c r="E17" s="34"/>
      <c r="F17" s="34"/>
      <c r="G17" s="34"/>
      <c r="H17" s="34"/>
      <c r="I17" s="117" t="s">
        <v>25</v>
      </c>
      <c r="J17" s="30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 x14ac:dyDescent="0.2">
      <c r="A18" s="34"/>
      <c r="B18" s="39"/>
      <c r="C18" s="34"/>
      <c r="D18" s="34"/>
      <c r="E18" s="312" t="str">
        <f>'Rekapitulace stavby'!E14</f>
        <v>Vyplň údaj</v>
      </c>
      <c r="F18" s="313"/>
      <c r="G18" s="313"/>
      <c r="H18" s="313"/>
      <c r="I18" s="117" t="s">
        <v>27</v>
      </c>
      <c r="J18" s="30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 x14ac:dyDescent="0.2">
      <c r="A19" s="34"/>
      <c r="B19" s="39"/>
      <c r="C19" s="34"/>
      <c r="D19" s="34"/>
      <c r="E19" s="34"/>
      <c r="F19" s="34"/>
      <c r="G19" s="34"/>
      <c r="H19" s="34"/>
      <c r="I19" s="115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 x14ac:dyDescent="0.2">
      <c r="A20" s="34"/>
      <c r="B20" s="39"/>
      <c r="C20" s="34"/>
      <c r="D20" s="114" t="s">
        <v>30</v>
      </c>
      <c r="E20" s="34"/>
      <c r="F20" s="34"/>
      <c r="G20" s="34"/>
      <c r="H20" s="34"/>
      <c r="I20" s="117" t="s">
        <v>25</v>
      </c>
      <c r="J20" s="116" t="s">
        <v>615</v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 x14ac:dyDescent="0.2">
      <c r="A21" s="34"/>
      <c r="B21" s="39"/>
      <c r="C21" s="34"/>
      <c r="D21" s="34"/>
      <c r="E21" s="116" t="s">
        <v>616</v>
      </c>
      <c r="F21" s="34"/>
      <c r="G21" s="34"/>
      <c r="H21" s="34"/>
      <c r="I21" s="117" t="s">
        <v>27</v>
      </c>
      <c r="J21" s="116" t="s">
        <v>1</v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 x14ac:dyDescent="0.2">
      <c r="A22" s="34"/>
      <c r="B22" s="39"/>
      <c r="C22" s="34"/>
      <c r="D22" s="34"/>
      <c r="E22" s="34"/>
      <c r="F22" s="34"/>
      <c r="G22" s="34"/>
      <c r="H22" s="34"/>
      <c r="I22" s="115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 x14ac:dyDescent="0.2">
      <c r="A23" s="34"/>
      <c r="B23" s="39"/>
      <c r="C23" s="34"/>
      <c r="D23" s="114" t="s">
        <v>34</v>
      </c>
      <c r="E23" s="34"/>
      <c r="F23" s="34"/>
      <c r="G23" s="34"/>
      <c r="H23" s="34"/>
      <c r="I23" s="117" t="s">
        <v>25</v>
      </c>
      <c r="J23" s="116" t="s">
        <v>615</v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 x14ac:dyDescent="0.2">
      <c r="A24" s="34"/>
      <c r="B24" s="39"/>
      <c r="C24" s="34"/>
      <c r="D24" s="34"/>
      <c r="E24" s="116" t="s">
        <v>616</v>
      </c>
      <c r="F24" s="34"/>
      <c r="G24" s="34"/>
      <c r="H24" s="34"/>
      <c r="I24" s="117" t="s">
        <v>27</v>
      </c>
      <c r="J24" s="116" t="s">
        <v>1</v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 x14ac:dyDescent="0.2">
      <c r="A25" s="34"/>
      <c r="B25" s="39"/>
      <c r="C25" s="34"/>
      <c r="D25" s="34"/>
      <c r="E25" s="34"/>
      <c r="F25" s="34"/>
      <c r="G25" s="34"/>
      <c r="H25" s="34"/>
      <c r="I25" s="115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 x14ac:dyDescent="0.2">
      <c r="A26" s="34"/>
      <c r="B26" s="39"/>
      <c r="C26" s="34"/>
      <c r="D26" s="114" t="s">
        <v>37</v>
      </c>
      <c r="E26" s="34"/>
      <c r="F26" s="34"/>
      <c r="G26" s="34"/>
      <c r="H26" s="34"/>
      <c r="I26" s="115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23.25" customHeight="1" x14ac:dyDescent="0.2">
      <c r="A27" s="119"/>
      <c r="B27" s="120"/>
      <c r="C27" s="119"/>
      <c r="D27" s="119"/>
      <c r="E27" s="314" t="s">
        <v>38</v>
      </c>
      <c r="F27" s="314"/>
      <c r="G27" s="314"/>
      <c r="H27" s="314"/>
      <c r="I27" s="121"/>
      <c r="J27" s="119"/>
      <c r="K27" s="119"/>
      <c r="L27" s="122"/>
      <c r="S27" s="119"/>
      <c r="T27" s="119"/>
      <c r="U27" s="119"/>
      <c r="V27" s="119"/>
      <c r="W27" s="119"/>
      <c r="X27" s="119"/>
      <c r="Y27" s="119"/>
      <c r="Z27" s="119"/>
      <c r="AA27" s="119"/>
      <c r="AB27" s="119"/>
      <c r="AC27" s="119"/>
      <c r="AD27" s="119"/>
      <c r="AE27" s="119"/>
    </row>
    <row r="28" spans="1:31" s="2" customFormat="1" ht="6.95" customHeight="1" x14ac:dyDescent="0.2">
      <c r="A28" s="34"/>
      <c r="B28" s="39"/>
      <c r="C28" s="34"/>
      <c r="D28" s="34"/>
      <c r="E28" s="34"/>
      <c r="F28" s="34"/>
      <c r="G28" s="34"/>
      <c r="H28" s="34"/>
      <c r="I28" s="115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 x14ac:dyDescent="0.2">
      <c r="A29" s="34"/>
      <c r="B29" s="39"/>
      <c r="C29" s="34"/>
      <c r="D29" s="123"/>
      <c r="E29" s="123"/>
      <c r="F29" s="123"/>
      <c r="G29" s="123"/>
      <c r="H29" s="123"/>
      <c r="I29" s="124"/>
      <c r="J29" s="123"/>
      <c r="K29" s="123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 x14ac:dyDescent="0.2">
      <c r="A30" s="34"/>
      <c r="B30" s="39"/>
      <c r="C30" s="34"/>
      <c r="D30" s="125" t="s">
        <v>39</v>
      </c>
      <c r="E30" s="34"/>
      <c r="F30" s="34"/>
      <c r="G30" s="34"/>
      <c r="H30" s="34"/>
      <c r="I30" s="115"/>
      <c r="J30" s="126">
        <f>ROUND(J122,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 x14ac:dyDescent="0.2">
      <c r="A31" s="34"/>
      <c r="B31" s="39"/>
      <c r="C31" s="34"/>
      <c r="D31" s="123"/>
      <c r="E31" s="123"/>
      <c r="F31" s="123"/>
      <c r="G31" s="123"/>
      <c r="H31" s="123"/>
      <c r="I31" s="124"/>
      <c r="J31" s="123"/>
      <c r="K31" s="123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 x14ac:dyDescent="0.2">
      <c r="A32" s="34"/>
      <c r="B32" s="39"/>
      <c r="C32" s="34"/>
      <c r="D32" s="34"/>
      <c r="E32" s="34"/>
      <c r="F32" s="127" t="s">
        <v>41</v>
      </c>
      <c r="G32" s="34"/>
      <c r="H32" s="34"/>
      <c r="I32" s="128" t="s">
        <v>40</v>
      </c>
      <c r="J32" s="127" t="s">
        <v>42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 x14ac:dyDescent="0.2">
      <c r="A33" s="34"/>
      <c r="B33" s="39"/>
      <c r="C33" s="34"/>
      <c r="D33" s="129" t="s">
        <v>43</v>
      </c>
      <c r="E33" s="114" t="s">
        <v>44</v>
      </c>
      <c r="F33" s="130">
        <f>ROUND((SUM(BE122:BE170)),  2)</f>
        <v>0</v>
      </c>
      <c r="G33" s="34"/>
      <c r="H33" s="34"/>
      <c r="I33" s="131">
        <v>0.21</v>
      </c>
      <c r="J33" s="130">
        <f>ROUND(((SUM(BE122:BE170))*I33),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 x14ac:dyDescent="0.2">
      <c r="A34" s="34"/>
      <c r="B34" s="39"/>
      <c r="C34" s="34"/>
      <c r="D34" s="34"/>
      <c r="E34" s="114" t="s">
        <v>45</v>
      </c>
      <c r="F34" s="130">
        <f>ROUND((SUM(BF122:BF170)),  2)</f>
        <v>0</v>
      </c>
      <c r="G34" s="34"/>
      <c r="H34" s="34"/>
      <c r="I34" s="131">
        <v>0.15</v>
      </c>
      <c r="J34" s="130">
        <f>ROUND(((SUM(BF122:BF170))*I34),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 x14ac:dyDescent="0.2">
      <c r="A35" s="34"/>
      <c r="B35" s="39"/>
      <c r="C35" s="34"/>
      <c r="D35" s="34"/>
      <c r="E35" s="114" t="s">
        <v>46</v>
      </c>
      <c r="F35" s="130">
        <f>ROUND((SUM(BG122:BG170)),  2)</f>
        <v>0</v>
      </c>
      <c r="G35" s="34"/>
      <c r="H35" s="34"/>
      <c r="I35" s="131">
        <v>0.21</v>
      </c>
      <c r="J35" s="130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 x14ac:dyDescent="0.2">
      <c r="A36" s="34"/>
      <c r="B36" s="39"/>
      <c r="C36" s="34"/>
      <c r="D36" s="34"/>
      <c r="E36" s="114" t="s">
        <v>47</v>
      </c>
      <c r="F36" s="130">
        <f>ROUND((SUM(BH122:BH170)),  2)</f>
        <v>0</v>
      </c>
      <c r="G36" s="34"/>
      <c r="H36" s="34"/>
      <c r="I36" s="131">
        <v>0.15</v>
      </c>
      <c r="J36" s="130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 x14ac:dyDescent="0.2">
      <c r="A37" s="34"/>
      <c r="B37" s="39"/>
      <c r="C37" s="34"/>
      <c r="D37" s="34"/>
      <c r="E37" s="114" t="s">
        <v>48</v>
      </c>
      <c r="F37" s="130">
        <f>ROUND((SUM(BI122:BI170)),  2)</f>
        <v>0</v>
      </c>
      <c r="G37" s="34"/>
      <c r="H37" s="34"/>
      <c r="I37" s="131">
        <v>0</v>
      </c>
      <c r="J37" s="130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 x14ac:dyDescent="0.2">
      <c r="A38" s="34"/>
      <c r="B38" s="39"/>
      <c r="C38" s="34"/>
      <c r="D38" s="34"/>
      <c r="E38" s="34"/>
      <c r="F38" s="34"/>
      <c r="G38" s="34"/>
      <c r="H38" s="34"/>
      <c r="I38" s="115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 x14ac:dyDescent="0.2">
      <c r="A39" s="34"/>
      <c r="B39" s="39"/>
      <c r="C39" s="132"/>
      <c r="D39" s="133" t="s">
        <v>49</v>
      </c>
      <c r="E39" s="134"/>
      <c r="F39" s="134"/>
      <c r="G39" s="135" t="s">
        <v>50</v>
      </c>
      <c r="H39" s="136" t="s">
        <v>51</v>
      </c>
      <c r="I39" s="137"/>
      <c r="J39" s="138">
        <f>SUM(J30:J37)</f>
        <v>0</v>
      </c>
      <c r="K39" s="139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 x14ac:dyDescent="0.2">
      <c r="A40" s="34"/>
      <c r="B40" s="39"/>
      <c r="C40" s="34"/>
      <c r="D40" s="34"/>
      <c r="E40" s="34"/>
      <c r="F40" s="34"/>
      <c r="G40" s="34"/>
      <c r="H40" s="34"/>
      <c r="I40" s="115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1" customFormat="1" ht="14.45" customHeight="1" x14ac:dyDescent="0.2">
      <c r="B41" s="20"/>
      <c r="I41" s="108"/>
      <c r="L41" s="20"/>
    </row>
    <row r="42" spans="1:31" s="1" customFormat="1" ht="14.45" customHeight="1" x14ac:dyDescent="0.2">
      <c r="B42" s="20"/>
      <c r="I42" s="108"/>
      <c r="L42" s="20"/>
    </row>
    <row r="43" spans="1:31" s="1" customFormat="1" ht="14.45" customHeight="1" x14ac:dyDescent="0.2">
      <c r="B43" s="20"/>
      <c r="I43" s="108"/>
      <c r="L43" s="20"/>
    </row>
    <row r="44" spans="1:31" s="1" customFormat="1" ht="14.45" customHeight="1" x14ac:dyDescent="0.2">
      <c r="B44" s="20"/>
      <c r="I44" s="108"/>
      <c r="L44" s="20"/>
    </row>
    <row r="45" spans="1:31" s="1" customFormat="1" ht="14.45" customHeight="1" x14ac:dyDescent="0.2">
      <c r="B45" s="20"/>
      <c r="I45" s="108"/>
      <c r="L45" s="20"/>
    </row>
    <row r="46" spans="1:31" s="1" customFormat="1" ht="14.45" customHeight="1" x14ac:dyDescent="0.2">
      <c r="B46" s="20"/>
      <c r="I46" s="108"/>
      <c r="L46" s="20"/>
    </row>
    <row r="47" spans="1:31" s="1" customFormat="1" ht="14.45" customHeight="1" x14ac:dyDescent="0.2">
      <c r="B47" s="20"/>
      <c r="I47" s="108"/>
      <c r="L47" s="20"/>
    </row>
    <row r="48" spans="1:31" s="1" customFormat="1" ht="14.45" customHeight="1" x14ac:dyDescent="0.2">
      <c r="B48" s="20"/>
      <c r="I48" s="108"/>
      <c r="L48" s="20"/>
    </row>
    <row r="49" spans="1:31" s="1" customFormat="1" ht="14.45" customHeight="1" x14ac:dyDescent="0.2">
      <c r="B49" s="20"/>
      <c r="I49" s="108"/>
      <c r="L49" s="20"/>
    </row>
    <row r="50" spans="1:31" s="2" customFormat="1" ht="14.45" customHeight="1" x14ac:dyDescent="0.2">
      <c r="B50" s="51"/>
      <c r="D50" s="140" t="s">
        <v>52</v>
      </c>
      <c r="E50" s="141"/>
      <c r="F50" s="141"/>
      <c r="G50" s="140" t="s">
        <v>53</v>
      </c>
      <c r="H50" s="141"/>
      <c r="I50" s="142"/>
      <c r="J50" s="141"/>
      <c r="K50" s="141"/>
      <c r="L50" s="51"/>
    </row>
    <row r="51" spans="1:31" ht="11.25" x14ac:dyDescent="0.2">
      <c r="B51" s="20"/>
      <c r="L51" s="20"/>
    </row>
    <row r="52" spans="1:31" ht="11.25" x14ac:dyDescent="0.2">
      <c r="B52" s="20"/>
      <c r="L52" s="20"/>
    </row>
    <row r="53" spans="1:31" ht="11.25" x14ac:dyDescent="0.2">
      <c r="B53" s="20"/>
      <c r="L53" s="20"/>
    </row>
    <row r="54" spans="1:31" ht="11.25" x14ac:dyDescent="0.2">
      <c r="B54" s="20"/>
      <c r="L54" s="20"/>
    </row>
    <row r="55" spans="1:31" ht="11.25" x14ac:dyDescent="0.2">
      <c r="B55" s="20"/>
      <c r="L55" s="20"/>
    </row>
    <row r="56" spans="1:31" ht="11.25" x14ac:dyDescent="0.2">
      <c r="B56" s="20"/>
      <c r="L56" s="20"/>
    </row>
    <row r="57" spans="1:31" ht="11.25" x14ac:dyDescent="0.2">
      <c r="B57" s="20"/>
      <c r="L57" s="20"/>
    </row>
    <row r="58" spans="1:31" ht="11.25" x14ac:dyDescent="0.2">
      <c r="B58" s="20"/>
      <c r="L58" s="20"/>
    </row>
    <row r="59" spans="1:31" ht="11.25" x14ac:dyDescent="0.2">
      <c r="B59" s="20"/>
      <c r="L59" s="20"/>
    </row>
    <row r="60" spans="1:31" ht="11.25" x14ac:dyDescent="0.2">
      <c r="B60" s="20"/>
      <c r="L60" s="20"/>
    </row>
    <row r="61" spans="1:31" s="2" customFormat="1" ht="12.75" x14ac:dyDescent="0.2">
      <c r="A61" s="34"/>
      <c r="B61" s="39"/>
      <c r="C61" s="34"/>
      <c r="D61" s="143" t="s">
        <v>54</v>
      </c>
      <c r="E61" s="144"/>
      <c r="F61" s="145" t="s">
        <v>55</v>
      </c>
      <c r="G61" s="143" t="s">
        <v>54</v>
      </c>
      <c r="H61" s="144"/>
      <c r="I61" s="146"/>
      <c r="J61" s="147" t="s">
        <v>55</v>
      </c>
      <c r="K61" s="144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ht="11.25" x14ac:dyDescent="0.2">
      <c r="B62" s="20"/>
      <c r="L62" s="20"/>
    </row>
    <row r="63" spans="1:31" ht="11.25" x14ac:dyDescent="0.2">
      <c r="B63" s="20"/>
      <c r="L63" s="20"/>
    </row>
    <row r="64" spans="1:31" ht="11.25" x14ac:dyDescent="0.2">
      <c r="B64" s="20"/>
      <c r="L64" s="20"/>
    </row>
    <row r="65" spans="1:31" s="2" customFormat="1" ht="12.75" x14ac:dyDescent="0.2">
      <c r="A65" s="34"/>
      <c r="B65" s="39"/>
      <c r="C65" s="34"/>
      <c r="D65" s="140" t="s">
        <v>56</v>
      </c>
      <c r="E65" s="148"/>
      <c r="F65" s="148"/>
      <c r="G65" s="140" t="s">
        <v>57</v>
      </c>
      <c r="H65" s="148"/>
      <c r="I65" s="149"/>
      <c r="J65" s="148"/>
      <c r="K65" s="148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ht="11.25" x14ac:dyDescent="0.2">
      <c r="B66" s="20"/>
      <c r="L66" s="20"/>
    </row>
    <row r="67" spans="1:31" ht="11.25" x14ac:dyDescent="0.2">
      <c r="B67" s="20"/>
      <c r="L67" s="20"/>
    </row>
    <row r="68" spans="1:31" ht="11.25" x14ac:dyDescent="0.2">
      <c r="B68" s="20"/>
      <c r="L68" s="20"/>
    </row>
    <row r="69" spans="1:31" ht="11.25" x14ac:dyDescent="0.2">
      <c r="B69" s="20"/>
      <c r="L69" s="20"/>
    </row>
    <row r="70" spans="1:31" ht="11.25" x14ac:dyDescent="0.2">
      <c r="B70" s="20"/>
      <c r="L70" s="20"/>
    </row>
    <row r="71" spans="1:31" ht="11.25" x14ac:dyDescent="0.2">
      <c r="B71" s="20"/>
      <c r="L71" s="20"/>
    </row>
    <row r="72" spans="1:31" ht="11.25" x14ac:dyDescent="0.2">
      <c r="B72" s="20"/>
      <c r="L72" s="20"/>
    </row>
    <row r="73" spans="1:31" ht="11.25" x14ac:dyDescent="0.2">
      <c r="B73" s="20"/>
      <c r="L73" s="20"/>
    </row>
    <row r="74" spans="1:31" ht="11.25" x14ac:dyDescent="0.2">
      <c r="B74" s="20"/>
      <c r="L74" s="20"/>
    </row>
    <row r="75" spans="1:31" ht="11.25" x14ac:dyDescent="0.2">
      <c r="B75" s="20"/>
      <c r="L75" s="20"/>
    </row>
    <row r="76" spans="1:31" s="2" customFormat="1" ht="12.75" x14ac:dyDescent="0.2">
      <c r="A76" s="34"/>
      <c r="B76" s="39"/>
      <c r="C76" s="34"/>
      <c r="D76" s="143" t="s">
        <v>54</v>
      </c>
      <c r="E76" s="144"/>
      <c r="F76" s="145" t="s">
        <v>55</v>
      </c>
      <c r="G76" s="143" t="s">
        <v>54</v>
      </c>
      <c r="H76" s="144"/>
      <c r="I76" s="146"/>
      <c r="J76" s="147" t="s">
        <v>55</v>
      </c>
      <c r="K76" s="144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 x14ac:dyDescent="0.2">
      <c r="A77" s="34"/>
      <c r="B77" s="150"/>
      <c r="C77" s="151"/>
      <c r="D77" s="151"/>
      <c r="E77" s="151"/>
      <c r="F77" s="151"/>
      <c r="G77" s="151"/>
      <c r="H77" s="151"/>
      <c r="I77" s="152"/>
      <c r="J77" s="151"/>
      <c r="K77" s="151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47" s="2" customFormat="1" ht="6.95" customHeight="1" x14ac:dyDescent="0.2">
      <c r="A81" s="34"/>
      <c r="B81" s="153"/>
      <c r="C81" s="154"/>
      <c r="D81" s="154"/>
      <c r="E81" s="154"/>
      <c r="F81" s="154"/>
      <c r="G81" s="154"/>
      <c r="H81" s="154"/>
      <c r="I81" s="155"/>
      <c r="J81" s="154"/>
      <c r="K81" s="154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4.95" customHeight="1" x14ac:dyDescent="0.2">
      <c r="A82" s="34"/>
      <c r="B82" s="35"/>
      <c r="C82" s="23" t="s">
        <v>97</v>
      </c>
      <c r="D82" s="36"/>
      <c r="E82" s="36"/>
      <c r="F82" s="36"/>
      <c r="G82" s="36"/>
      <c r="H82" s="36"/>
      <c r="I82" s="115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6.95" customHeight="1" x14ac:dyDescent="0.2">
      <c r="A83" s="34"/>
      <c r="B83" s="35"/>
      <c r="C83" s="36"/>
      <c r="D83" s="36"/>
      <c r="E83" s="36"/>
      <c r="F83" s="36"/>
      <c r="G83" s="36"/>
      <c r="H83" s="36"/>
      <c r="I83" s="115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customHeight="1" x14ac:dyDescent="0.2">
      <c r="A84" s="34"/>
      <c r="B84" s="35"/>
      <c r="C84" s="29" t="s">
        <v>16</v>
      </c>
      <c r="D84" s="36"/>
      <c r="E84" s="36"/>
      <c r="F84" s="36"/>
      <c r="G84" s="36"/>
      <c r="H84" s="36"/>
      <c r="I84" s="115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16.5" customHeight="1" x14ac:dyDescent="0.2">
      <c r="A85" s="34"/>
      <c r="B85" s="35"/>
      <c r="C85" s="36"/>
      <c r="D85" s="36"/>
      <c r="E85" s="315" t="str">
        <f>E7</f>
        <v>VD Štěchovice - generální oprava mostovky</v>
      </c>
      <c r="F85" s="316"/>
      <c r="G85" s="316"/>
      <c r="H85" s="316"/>
      <c r="I85" s="115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12" customHeight="1" x14ac:dyDescent="0.2">
      <c r="A86" s="34"/>
      <c r="B86" s="35"/>
      <c r="C86" s="29" t="s">
        <v>95</v>
      </c>
      <c r="D86" s="36"/>
      <c r="E86" s="36"/>
      <c r="F86" s="36"/>
      <c r="G86" s="36"/>
      <c r="H86" s="36"/>
      <c r="I86" s="115"/>
      <c r="J86" s="36"/>
      <c r="K86" s="36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16.5" customHeight="1" x14ac:dyDescent="0.2">
      <c r="A87" s="34"/>
      <c r="B87" s="35"/>
      <c r="C87" s="36"/>
      <c r="D87" s="36"/>
      <c r="E87" s="286" t="str">
        <f>E9</f>
        <v>SO.01.b - VD Štěchovice - generální prava mostovky - Elektro</v>
      </c>
      <c r="F87" s="317"/>
      <c r="G87" s="317"/>
      <c r="H87" s="317"/>
      <c r="I87" s="115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6.95" customHeight="1" x14ac:dyDescent="0.2">
      <c r="A88" s="34"/>
      <c r="B88" s="35"/>
      <c r="C88" s="36"/>
      <c r="D88" s="36"/>
      <c r="E88" s="36"/>
      <c r="F88" s="36"/>
      <c r="G88" s="36"/>
      <c r="H88" s="36"/>
      <c r="I88" s="115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12" customHeight="1" x14ac:dyDescent="0.2">
      <c r="A89" s="34"/>
      <c r="B89" s="35"/>
      <c r="C89" s="29" t="s">
        <v>20</v>
      </c>
      <c r="D89" s="36"/>
      <c r="E89" s="36"/>
      <c r="F89" s="27" t="str">
        <f>F12</f>
        <v>Štěchovice</v>
      </c>
      <c r="G89" s="36"/>
      <c r="H89" s="36"/>
      <c r="I89" s="117" t="s">
        <v>22</v>
      </c>
      <c r="J89" s="66" t="str">
        <f>IF(J12="","",J12)</f>
        <v>6. 12. 2019</v>
      </c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6.95" customHeight="1" x14ac:dyDescent="0.2">
      <c r="A90" s="34"/>
      <c r="B90" s="35"/>
      <c r="C90" s="36"/>
      <c r="D90" s="36"/>
      <c r="E90" s="36"/>
      <c r="F90" s="36"/>
      <c r="G90" s="36"/>
      <c r="H90" s="36"/>
      <c r="I90" s="115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15.2" customHeight="1" x14ac:dyDescent="0.2">
      <c r="A91" s="34"/>
      <c r="B91" s="35"/>
      <c r="C91" s="29" t="s">
        <v>24</v>
      </c>
      <c r="D91" s="36"/>
      <c r="E91" s="36"/>
      <c r="F91" s="27" t="str">
        <f>E15</f>
        <v>Povodí Vltavy, Státní podnik, Holečkova 3178/8,P 5</v>
      </c>
      <c r="G91" s="36"/>
      <c r="H91" s="36"/>
      <c r="I91" s="117" t="s">
        <v>30</v>
      </c>
      <c r="J91" s="32" t="str">
        <f>E21</f>
        <v>Dalibor Semorád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15.2" customHeight="1" x14ac:dyDescent="0.2">
      <c r="A92" s="34"/>
      <c r="B92" s="35"/>
      <c r="C92" s="29" t="s">
        <v>28</v>
      </c>
      <c r="D92" s="36"/>
      <c r="E92" s="36"/>
      <c r="F92" s="27" t="str">
        <f>IF(E18="","",E18)</f>
        <v>Vyplň údaj</v>
      </c>
      <c r="G92" s="36"/>
      <c r="H92" s="36"/>
      <c r="I92" s="117" t="s">
        <v>34</v>
      </c>
      <c r="J92" s="32" t="str">
        <f>E24</f>
        <v>Dalibor Semorád</v>
      </c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35" customHeight="1" x14ac:dyDescent="0.2">
      <c r="A93" s="34"/>
      <c r="B93" s="35"/>
      <c r="C93" s="36"/>
      <c r="D93" s="36"/>
      <c r="E93" s="36"/>
      <c r="F93" s="36"/>
      <c r="G93" s="36"/>
      <c r="H93" s="36"/>
      <c r="I93" s="115"/>
      <c r="J93" s="36"/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9.25" customHeight="1" x14ac:dyDescent="0.2">
      <c r="A94" s="34"/>
      <c r="B94" s="35"/>
      <c r="C94" s="156" t="s">
        <v>98</v>
      </c>
      <c r="D94" s="157"/>
      <c r="E94" s="157"/>
      <c r="F94" s="157"/>
      <c r="G94" s="157"/>
      <c r="H94" s="157"/>
      <c r="I94" s="158"/>
      <c r="J94" s="159" t="s">
        <v>99</v>
      </c>
      <c r="K94" s="157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2" customFormat="1" ht="10.35" customHeight="1" x14ac:dyDescent="0.2">
      <c r="A95" s="34"/>
      <c r="B95" s="35"/>
      <c r="C95" s="36"/>
      <c r="D95" s="36"/>
      <c r="E95" s="36"/>
      <c r="F95" s="36"/>
      <c r="G95" s="36"/>
      <c r="H95" s="36"/>
      <c r="I95" s="115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47" s="2" customFormat="1" ht="22.9" customHeight="1" x14ac:dyDescent="0.2">
      <c r="A96" s="34"/>
      <c r="B96" s="35"/>
      <c r="C96" s="160" t="s">
        <v>100</v>
      </c>
      <c r="D96" s="36"/>
      <c r="E96" s="36"/>
      <c r="F96" s="36"/>
      <c r="G96" s="36"/>
      <c r="H96" s="36"/>
      <c r="I96" s="115"/>
      <c r="J96" s="84">
        <f>J122</f>
        <v>0</v>
      </c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7" t="s">
        <v>101</v>
      </c>
    </row>
    <row r="97" spans="1:31" s="9" customFormat="1" ht="24.95" customHeight="1" x14ac:dyDescent="0.2">
      <c r="B97" s="161"/>
      <c r="C97" s="162"/>
      <c r="D97" s="163" t="s">
        <v>102</v>
      </c>
      <c r="E97" s="164"/>
      <c r="F97" s="164"/>
      <c r="G97" s="164"/>
      <c r="H97" s="164"/>
      <c r="I97" s="165"/>
      <c r="J97" s="166">
        <f>J123</f>
        <v>0</v>
      </c>
      <c r="K97" s="162"/>
      <c r="L97" s="167"/>
    </row>
    <row r="98" spans="1:31" s="10" customFormat="1" ht="19.899999999999999" customHeight="1" x14ac:dyDescent="0.2">
      <c r="B98" s="168"/>
      <c r="C98" s="169"/>
      <c r="D98" s="170" t="s">
        <v>617</v>
      </c>
      <c r="E98" s="171"/>
      <c r="F98" s="171"/>
      <c r="G98" s="171"/>
      <c r="H98" s="171"/>
      <c r="I98" s="172"/>
      <c r="J98" s="173">
        <f>J124</f>
        <v>0</v>
      </c>
      <c r="K98" s="169"/>
      <c r="L98" s="174"/>
    </row>
    <row r="99" spans="1:31" s="10" customFormat="1" ht="19.899999999999999" customHeight="1" x14ac:dyDescent="0.2">
      <c r="B99" s="168"/>
      <c r="C99" s="169"/>
      <c r="D99" s="170" t="s">
        <v>618</v>
      </c>
      <c r="E99" s="171"/>
      <c r="F99" s="171"/>
      <c r="G99" s="171"/>
      <c r="H99" s="171"/>
      <c r="I99" s="172"/>
      <c r="J99" s="173">
        <f>J127</f>
        <v>0</v>
      </c>
      <c r="K99" s="169"/>
      <c r="L99" s="174"/>
    </row>
    <row r="100" spans="1:31" s="10" customFormat="1" ht="19.899999999999999" customHeight="1" x14ac:dyDescent="0.2">
      <c r="B100" s="168"/>
      <c r="C100" s="169"/>
      <c r="D100" s="170" t="s">
        <v>619</v>
      </c>
      <c r="E100" s="171"/>
      <c r="F100" s="171"/>
      <c r="G100" s="171"/>
      <c r="H100" s="171"/>
      <c r="I100" s="172"/>
      <c r="J100" s="173">
        <f>J147</f>
        <v>0</v>
      </c>
      <c r="K100" s="169"/>
      <c r="L100" s="174"/>
    </row>
    <row r="101" spans="1:31" s="10" customFormat="1" ht="19.899999999999999" customHeight="1" x14ac:dyDescent="0.2">
      <c r="B101" s="168"/>
      <c r="C101" s="169"/>
      <c r="D101" s="170" t="s">
        <v>620</v>
      </c>
      <c r="E101" s="171"/>
      <c r="F101" s="171"/>
      <c r="G101" s="171"/>
      <c r="H101" s="171"/>
      <c r="I101" s="172"/>
      <c r="J101" s="173">
        <f>J167</f>
        <v>0</v>
      </c>
      <c r="K101" s="169"/>
      <c r="L101" s="174"/>
    </row>
    <row r="102" spans="1:31" s="10" customFormat="1" ht="19.899999999999999" customHeight="1" x14ac:dyDescent="0.2">
      <c r="B102" s="168"/>
      <c r="C102" s="169"/>
      <c r="D102" s="170" t="s">
        <v>621</v>
      </c>
      <c r="E102" s="171"/>
      <c r="F102" s="171"/>
      <c r="G102" s="171"/>
      <c r="H102" s="171"/>
      <c r="I102" s="172"/>
      <c r="J102" s="173">
        <f>J169</f>
        <v>0</v>
      </c>
      <c r="K102" s="169"/>
      <c r="L102" s="174"/>
    </row>
    <row r="103" spans="1:31" s="2" customFormat="1" ht="21.75" customHeight="1" x14ac:dyDescent="0.2">
      <c r="A103" s="34"/>
      <c r="B103" s="35"/>
      <c r="C103" s="36"/>
      <c r="D103" s="36"/>
      <c r="E103" s="36"/>
      <c r="F103" s="36"/>
      <c r="G103" s="36"/>
      <c r="H103" s="36"/>
      <c r="I103" s="115"/>
      <c r="J103" s="36"/>
      <c r="K103" s="36"/>
      <c r="L103" s="51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</row>
    <row r="104" spans="1:31" s="2" customFormat="1" ht="6.95" customHeight="1" x14ac:dyDescent="0.2">
      <c r="A104" s="34"/>
      <c r="B104" s="54"/>
      <c r="C104" s="55"/>
      <c r="D104" s="55"/>
      <c r="E104" s="55"/>
      <c r="F104" s="55"/>
      <c r="G104" s="55"/>
      <c r="H104" s="55"/>
      <c r="I104" s="152"/>
      <c r="J104" s="55"/>
      <c r="K104" s="55"/>
      <c r="L104" s="51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8" spans="1:31" s="2" customFormat="1" ht="6.95" customHeight="1" x14ac:dyDescent="0.2">
      <c r="A108" s="34"/>
      <c r="B108" s="56"/>
      <c r="C108" s="57"/>
      <c r="D108" s="57"/>
      <c r="E108" s="57"/>
      <c r="F108" s="57"/>
      <c r="G108" s="57"/>
      <c r="H108" s="57"/>
      <c r="I108" s="155"/>
      <c r="J108" s="57"/>
      <c r="K108" s="57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pans="1:31" s="2" customFormat="1" ht="24.95" customHeight="1" x14ac:dyDescent="0.2">
      <c r="A109" s="34"/>
      <c r="B109" s="35"/>
      <c r="C109" s="23" t="s">
        <v>117</v>
      </c>
      <c r="D109" s="36"/>
      <c r="E109" s="36"/>
      <c r="F109" s="36"/>
      <c r="G109" s="36"/>
      <c r="H109" s="36"/>
      <c r="I109" s="115"/>
      <c r="J109" s="36"/>
      <c r="K109" s="36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pans="1:31" s="2" customFormat="1" ht="6.95" customHeight="1" x14ac:dyDescent="0.2">
      <c r="A110" s="34"/>
      <c r="B110" s="35"/>
      <c r="C110" s="36"/>
      <c r="D110" s="36"/>
      <c r="E110" s="36"/>
      <c r="F110" s="36"/>
      <c r="G110" s="36"/>
      <c r="H110" s="36"/>
      <c r="I110" s="115"/>
      <c r="J110" s="36"/>
      <c r="K110" s="36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31" s="2" customFormat="1" ht="12" customHeight="1" x14ac:dyDescent="0.2">
      <c r="A111" s="34"/>
      <c r="B111" s="35"/>
      <c r="C111" s="29" t="s">
        <v>16</v>
      </c>
      <c r="D111" s="36"/>
      <c r="E111" s="36"/>
      <c r="F111" s="36"/>
      <c r="G111" s="36"/>
      <c r="H111" s="36"/>
      <c r="I111" s="115"/>
      <c r="J111" s="36"/>
      <c r="K111" s="36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31" s="2" customFormat="1" ht="16.5" customHeight="1" x14ac:dyDescent="0.2">
      <c r="A112" s="34"/>
      <c r="B112" s="35"/>
      <c r="C112" s="36"/>
      <c r="D112" s="36"/>
      <c r="E112" s="315" t="str">
        <f>E7</f>
        <v>VD Štěchovice - generální oprava mostovky</v>
      </c>
      <c r="F112" s="316"/>
      <c r="G112" s="316"/>
      <c r="H112" s="316"/>
      <c r="I112" s="115"/>
      <c r="J112" s="36"/>
      <c r="K112" s="36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5" s="2" customFormat="1" ht="12" customHeight="1" x14ac:dyDescent="0.2">
      <c r="A113" s="34"/>
      <c r="B113" s="35"/>
      <c r="C113" s="29" t="s">
        <v>95</v>
      </c>
      <c r="D113" s="36"/>
      <c r="E113" s="36"/>
      <c r="F113" s="36"/>
      <c r="G113" s="36"/>
      <c r="H113" s="36"/>
      <c r="I113" s="115"/>
      <c r="J113" s="36"/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5" s="2" customFormat="1" ht="16.5" customHeight="1" x14ac:dyDescent="0.2">
      <c r="A114" s="34"/>
      <c r="B114" s="35"/>
      <c r="C114" s="36"/>
      <c r="D114" s="36"/>
      <c r="E114" s="286" t="str">
        <f>E9</f>
        <v>SO.01.b - VD Štěchovice - generální prava mostovky - Elektro</v>
      </c>
      <c r="F114" s="317"/>
      <c r="G114" s="317"/>
      <c r="H114" s="317"/>
      <c r="I114" s="115"/>
      <c r="J114" s="36"/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5" s="2" customFormat="1" ht="6.95" customHeight="1" x14ac:dyDescent="0.2">
      <c r="A115" s="34"/>
      <c r="B115" s="35"/>
      <c r="C115" s="36"/>
      <c r="D115" s="36"/>
      <c r="E115" s="36"/>
      <c r="F115" s="36"/>
      <c r="G115" s="36"/>
      <c r="H115" s="36"/>
      <c r="I115" s="115"/>
      <c r="J115" s="36"/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5" s="2" customFormat="1" ht="12" customHeight="1" x14ac:dyDescent="0.2">
      <c r="A116" s="34"/>
      <c r="B116" s="35"/>
      <c r="C116" s="29" t="s">
        <v>20</v>
      </c>
      <c r="D116" s="36"/>
      <c r="E116" s="36"/>
      <c r="F116" s="27" t="str">
        <f>F12</f>
        <v>Štěchovice</v>
      </c>
      <c r="G116" s="36"/>
      <c r="H116" s="36"/>
      <c r="I116" s="117" t="s">
        <v>22</v>
      </c>
      <c r="J116" s="66" t="str">
        <f>IF(J12="","",J12)</f>
        <v>6. 12. 2019</v>
      </c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5" s="2" customFormat="1" ht="6.95" customHeight="1" x14ac:dyDescent="0.2">
      <c r="A117" s="34"/>
      <c r="B117" s="35"/>
      <c r="C117" s="36"/>
      <c r="D117" s="36"/>
      <c r="E117" s="36"/>
      <c r="F117" s="36"/>
      <c r="G117" s="36"/>
      <c r="H117" s="36"/>
      <c r="I117" s="115"/>
      <c r="J117" s="36"/>
      <c r="K117" s="36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5" s="2" customFormat="1" ht="15.2" customHeight="1" x14ac:dyDescent="0.2">
      <c r="A118" s="34"/>
      <c r="B118" s="35"/>
      <c r="C118" s="29" t="s">
        <v>24</v>
      </c>
      <c r="D118" s="36"/>
      <c r="E118" s="36"/>
      <c r="F118" s="27" t="str">
        <f>E15</f>
        <v>Povodí Vltavy, Státní podnik, Holečkova 3178/8,P 5</v>
      </c>
      <c r="G118" s="36"/>
      <c r="H118" s="36"/>
      <c r="I118" s="117" t="s">
        <v>30</v>
      </c>
      <c r="J118" s="32" t="str">
        <f>E21</f>
        <v>Dalibor Semorád</v>
      </c>
      <c r="K118" s="36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65" s="2" customFormat="1" ht="15.2" customHeight="1" x14ac:dyDescent="0.2">
      <c r="A119" s="34"/>
      <c r="B119" s="35"/>
      <c r="C119" s="29" t="s">
        <v>28</v>
      </c>
      <c r="D119" s="36"/>
      <c r="E119" s="36"/>
      <c r="F119" s="27" t="str">
        <f>IF(E18="","",E18)</f>
        <v>Vyplň údaj</v>
      </c>
      <c r="G119" s="36"/>
      <c r="H119" s="36"/>
      <c r="I119" s="117" t="s">
        <v>34</v>
      </c>
      <c r="J119" s="32" t="str">
        <f>E24</f>
        <v>Dalibor Semorád</v>
      </c>
      <c r="K119" s="36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65" s="2" customFormat="1" ht="10.35" customHeight="1" x14ac:dyDescent="0.2">
      <c r="A120" s="34"/>
      <c r="B120" s="35"/>
      <c r="C120" s="36"/>
      <c r="D120" s="36"/>
      <c r="E120" s="36"/>
      <c r="F120" s="36"/>
      <c r="G120" s="36"/>
      <c r="H120" s="36"/>
      <c r="I120" s="115"/>
      <c r="J120" s="36"/>
      <c r="K120" s="36"/>
      <c r="L120" s="51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pans="1:65" s="11" customFormat="1" ht="29.25" customHeight="1" x14ac:dyDescent="0.2">
      <c r="A121" s="175"/>
      <c r="B121" s="176"/>
      <c r="C121" s="177" t="s">
        <v>118</v>
      </c>
      <c r="D121" s="178" t="s">
        <v>64</v>
      </c>
      <c r="E121" s="178" t="s">
        <v>60</v>
      </c>
      <c r="F121" s="178" t="s">
        <v>61</v>
      </c>
      <c r="G121" s="178" t="s">
        <v>119</v>
      </c>
      <c r="H121" s="178" t="s">
        <v>120</v>
      </c>
      <c r="I121" s="179" t="s">
        <v>121</v>
      </c>
      <c r="J121" s="178" t="s">
        <v>99</v>
      </c>
      <c r="K121" s="180" t="s">
        <v>122</v>
      </c>
      <c r="L121" s="181"/>
      <c r="M121" s="75" t="s">
        <v>1</v>
      </c>
      <c r="N121" s="76" t="s">
        <v>43</v>
      </c>
      <c r="O121" s="76" t="s">
        <v>123</v>
      </c>
      <c r="P121" s="76" t="s">
        <v>124</v>
      </c>
      <c r="Q121" s="76" t="s">
        <v>125</v>
      </c>
      <c r="R121" s="76" t="s">
        <v>126</v>
      </c>
      <c r="S121" s="76" t="s">
        <v>127</v>
      </c>
      <c r="T121" s="77" t="s">
        <v>128</v>
      </c>
      <c r="U121" s="175"/>
      <c r="V121" s="175"/>
      <c r="W121" s="175"/>
      <c r="X121" s="175"/>
      <c r="Y121" s="175"/>
      <c r="Z121" s="175"/>
      <c r="AA121" s="175"/>
      <c r="AB121" s="175"/>
      <c r="AC121" s="175"/>
      <c r="AD121" s="175"/>
      <c r="AE121" s="175"/>
    </row>
    <row r="122" spans="1:65" s="2" customFormat="1" ht="22.9" customHeight="1" x14ac:dyDescent="0.25">
      <c r="A122" s="34"/>
      <c r="B122" s="35"/>
      <c r="C122" s="82" t="s">
        <v>129</v>
      </c>
      <c r="D122" s="36"/>
      <c r="E122" s="36"/>
      <c r="F122" s="36"/>
      <c r="G122" s="36"/>
      <c r="H122" s="36"/>
      <c r="I122" s="115"/>
      <c r="J122" s="182">
        <f>BK122</f>
        <v>0</v>
      </c>
      <c r="K122" s="36"/>
      <c r="L122" s="39"/>
      <c r="M122" s="78"/>
      <c r="N122" s="183"/>
      <c r="O122" s="79"/>
      <c r="P122" s="184">
        <f>P123</f>
        <v>0</v>
      </c>
      <c r="Q122" s="79"/>
      <c r="R122" s="184">
        <f>R123</f>
        <v>3257.6615200000006</v>
      </c>
      <c r="S122" s="79"/>
      <c r="T122" s="185">
        <f>T123</f>
        <v>0</v>
      </c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T122" s="17" t="s">
        <v>78</v>
      </c>
      <c r="AU122" s="17" t="s">
        <v>101</v>
      </c>
      <c r="BK122" s="186">
        <f>BK123</f>
        <v>0</v>
      </c>
    </row>
    <row r="123" spans="1:65" s="12" customFormat="1" ht="25.9" customHeight="1" x14ac:dyDescent="0.2">
      <c r="B123" s="187"/>
      <c r="C123" s="188"/>
      <c r="D123" s="189" t="s">
        <v>78</v>
      </c>
      <c r="E123" s="190" t="s">
        <v>130</v>
      </c>
      <c r="F123" s="190" t="s">
        <v>131</v>
      </c>
      <c r="G123" s="188"/>
      <c r="H123" s="188"/>
      <c r="I123" s="191"/>
      <c r="J123" s="192">
        <f>BK123</f>
        <v>0</v>
      </c>
      <c r="K123" s="188"/>
      <c r="L123" s="193"/>
      <c r="M123" s="194"/>
      <c r="N123" s="195"/>
      <c r="O123" s="195"/>
      <c r="P123" s="196">
        <f>P124+P127+P147+P167+P169</f>
        <v>0</v>
      </c>
      <c r="Q123" s="195"/>
      <c r="R123" s="196">
        <f>R124+R127+R147+R167+R169</f>
        <v>3257.6615200000006</v>
      </c>
      <c r="S123" s="195"/>
      <c r="T123" s="197">
        <f>T124+T127+T147+T167+T169</f>
        <v>0</v>
      </c>
      <c r="AR123" s="198" t="s">
        <v>86</v>
      </c>
      <c r="AT123" s="199" t="s">
        <v>78</v>
      </c>
      <c r="AU123" s="199" t="s">
        <v>79</v>
      </c>
      <c r="AY123" s="198" t="s">
        <v>132</v>
      </c>
      <c r="BK123" s="200">
        <f>BK124+BK127+BK147+BK167+BK169</f>
        <v>0</v>
      </c>
    </row>
    <row r="124" spans="1:65" s="12" customFormat="1" ht="22.9" customHeight="1" x14ac:dyDescent="0.2">
      <c r="B124" s="187"/>
      <c r="C124" s="188"/>
      <c r="D124" s="189" t="s">
        <v>78</v>
      </c>
      <c r="E124" s="201" t="s">
        <v>86</v>
      </c>
      <c r="F124" s="201" t="s">
        <v>622</v>
      </c>
      <c r="G124" s="188"/>
      <c r="H124" s="188"/>
      <c r="I124" s="191"/>
      <c r="J124" s="202">
        <f>BK124</f>
        <v>0</v>
      </c>
      <c r="K124" s="188"/>
      <c r="L124" s="193"/>
      <c r="M124" s="194"/>
      <c r="N124" s="195"/>
      <c r="O124" s="195"/>
      <c r="P124" s="196">
        <f>SUM(P125:P126)</f>
        <v>0</v>
      </c>
      <c r="Q124" s="195"/>
      <c r="R124" s="196">
        <f>SUM(R125:R126)</f>
        <v>0</v>
      </c>
      <c r="S124" s="195"/>
      <c r="T124" s="197">
        <f>SUM(T125:T126)</f>
        <v>0</v>
      </c>
      <c r="AR124" s="198" t="s">
        <v>86</v>
      </c>
      <c r="AT124" s="199" t="s">
        <v>78</v>
      </c>
      <c r="AU124" s="199" t="s">
        <v>86</v>
      </c>
      <c r="AY124" s="198" t="s">
        <v>132</v>
      </c>
      <c r="BK124" s="200">
        <f>SUM(BK125:BK126)</f>
        <v>0</v>
      </c>
    </row>
    <row r="125" spans="1:65" s="2" customFormat="1" ht="16.5" customHeight="1" x14ac:dyDescent="0.2">
      <c r="A125" s="34"/>
      <c r="B125" s="35"/>
      <c r="C125" s="203" t="s">
        <v>86</v>
      </c>
      <c r="D125" s="203" t="s">
        <v>135</v>
      </c>
      <c r="E125" s="204" t="s">
        <v>623</v>
      </c>
      <c r="F125" s="205" t="s">
        <v>624</v>
      </c>
      <c r="G125" s="206" t="s">
        <v>625</v>
      </c>
      <c r="H125" s="207">
        <v>1</v>
      </c>
      <c r="I125" s="208"/>
      <c r="J125" s="209">
        <f>ROUND(I125*H125,2)</f>
        <v>0</v>
      </c>
      <c r="K125" s="205" t="s">
        <v>1</v>
      </c>
      <c r="L125" s="39"/>
      <c r="M125" s="210" t="s">
        <v>1</v>
      </c>
      <c r="N125" s="211" t="s">
        <v>44</v>
      </c>
      <c r="O125" s="71"/>
      <c r="P125" s="212">
        <f>O125*H125</f>
        <v>0</v>
      </c>
      <c r="Q125" s="212">
        <v>0</v>
      </c>
      <c r="R125" s="212">
        <f>Q125*H125</f>
        <v>0</v>
      </c>
      <c r="S125" s="212">
        <v>0</v>
      </c>
      <c r="T125" s="213">
        <f>S125*H125</f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214" t="s">
        <v>133</v>
      </c>
      <c r="AT125" s="214" t="s">
        <v>135</v>
      </c>
      <c r="AU125" s="214" t="s">
        <v>88</v>
      </c>
      <c r="AY125" s="17" t="s">
        <v>132</v>
      </c>
      <c r="BE125" s="215">
        <f>IF(N125="základní",J125,0)</f>
        <v>0</v>
      </c>
      <c r="BF125" s="215">
        <f>IF(N125="snížená",J125,0)</f>
        <v>0</v>
      </c>
      <c r="BG125" s="215">
        <f>IF(N125="zákl. přenesená",J125,0)</f>
        <v>0</v>
      </c>
      <c r="BH125" s="215">
        <f>IF(N125="sníž. přenesená",J125,0)</f>
        <v>0</v>
      </c>
      <c r="BI125" s="215">
        <f>IF(N125="nulová",J125,0)</f>
        <v>0</v>
      </c>
      <c r="BJ125" s="17" t="s">
        <v>86</v>
      </c>
      <c r="BK125" s="215">
        <f>ROUND(I125*H125,2)</f>
        <v>0</v>
      </c>
      <c r="BL125" s="17" t="s">
        <v>133</v>
      </c>
      <c r="BM125" s="214" t="s">
        <v>626</v>
      </c>
    </row>
    <row r="126" spans="1:65" s="2" customFormat="1" ht="16.5" customHeight="1" x14ac:dyDescent="0.2">
      <c r="A126" s="34"/>
      <c r="B126" s="35"/>
      <c r="C126" s="203" t="s">
        <v>88</v>
      </c>
      <c r="D126" s="203" t="s">
        <v>135</v>
      </c>
      <c r="E126" s="204" t="s">
        <v>627</v>
      </c>
      <c r="F126" s="205" t="s">
        <v>628</v>
      </c>
      <c r="G126" s="206" t="s">
        <v>629</v>
      </c>
      <c r="H126" s="207">
        <v>1</v>
      </c>
      <c r="I126" s="208"/>
      <c r="J126" s="209">
        <f>ROUND(I126*H126,2)</f>
        <v>0</v>
      </c>
      <c r="K126" s="205" t="s">
        <v>1</v>
      </c>
      <c r="L126" s="39"/>
      <c r="M126" s="210" t="s">
        <v>1</v>
      </c>
      <c r="N126" s="211" t="s">
        <v>44</v>
      </c>
      <c r="O126" s="71"/>
      <c r="P126" s="212">
        <f>O126*H126</f>
        <v>0</v>
      </c>
      <c r="Q126" s="212">
        <v>0</v>
      </c>
      <c r="R126" s="212">
        <f>Q126*H126</f>
        <v>0</v>
      </c>
      <c r="S126" s="212">
        <v>0</v>
      </c>
      <c r="T126" s="213">
        <f>S126*H126</f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214" t="s">
        <v>133</v>
      </c>
      <c r="AT126" s="214" t="s">
        <v>135</v>
      </c>
      <c r="AU126" s="214" t="s">
        <v>88</v>
      </c>
      <c r="AY126" s="17" t="s">
        <v>132</v>
      </c>
      <c r="BE126" s="215">
        <f>IF(N126="základní",J126,0)</f>
        <v>0</v>
      </c>
      <c r="BF126" s="215">
        <f>IF(N126="snížená",J126,0)</f>
        <v>0</v>
      </c>
      <c r="BG126" s="215">
        <f>IF(N126="zákl. přenesená",J126,0)</f>
        <v>0</v>
      </c>
      <c r="BH126" s="215">
        <f>IF(N126="sníž. přenesená",J126,0)</f>
        <v>0</v>
      </c>
      <c r="BI126" s="215">
        <f>IF(N126="nulová",J126,0)</f>
        <v>0</v>
      </c>
      <c r="BJ126" s="17" t="s">
        <v>86</v>
      </c>
      <c r="BK126" s="215">
        <f>ROUND(I126*H126,2)</f>
        <v>0</v>
      </c>
      <c r="BL126" s="17" t="s">
        <v>133</v>
      </c>
      <c r="BM126" s="214" t="s">
        <v>630</v>
      </c>
    </row>
    <row r="127" spans="1:65" s="12" customFormat="1" ht="22.9" customHeight="1" x14ac:dyDescent="0.2">
      <c r="B127" s="187"/>
      <c r="C127" s="188"/>
      <c r="D127" s="189" t="s">
        <v>78</v>
      </c>
      <c r="E127" s="201" t="s">
        <v>88</v>
      </c>
      <c r="F127" s="201" t="s">
        <v>631</v>
      </c>
      <c r="G127" s="188"/>
      <c r="H127" s="188"/>
      <c r="I127" s="191"/>
      <c r="J127" s="202">
        <f>BK127</f>
        <v>0</v>
      </c>
      <c r="K127" s="188"/>
      <c r="L127" s="193"/>
      <c r="M127" s="194"/>
      <c r="N127" s="195"/>
      <c r="O127" s="195"/>
      <c r="P127" s="196">
        <f>SUM(P128:P146)</f>
        <v>0</v>
      </c>
      <c r="Q127" s="195"/>
      <c r="R127" s="196">
        <f>SUM(R128:R146)</f>
        <v>3257.2800000000007</v>
      </c>
      <c r="S127" s="195"/>
      <c r="T127" s="197">
        <f>SUM(T128:T146)</f>
        <v>0</v>
      </c>
      <c r="AR127" s="198" t="s">
        <v>86</v>
      </c>
      <c r="AT127" s="199" t="s">
        <v>78</v>
      </c>
      <c r="AU127" s="199" t="s">
        <v>86</v>
      </c>
      <c r="AY127" s="198" t="s">
        <v>132</v>
      </c>
      <c r="BK127" s="200">
        <f>SUM(BK128:BK146)</f>
        <v>0</v>
      </c>
    </row>
    <row r="128" spans="1:65" s="2" customFormat="1" ht="16.5" customHeight="1" x14ac:dyDescent="0.2">
      <c r="A128" s="34"/>
      <c r="B128" s="35"/>
      <c r="C128" s="203" t="s">
        <v>151</v>
      </c>
      <c r="D128" s="203" t="s">
        <v>135</v>
      </c>
      <c r="E128" s="204" t="s">
        <v>632</v>
      </c>
      <c r="F128" s="205" t="s">
        <v>633</v>
      </c>
      <c r="G128" s="206" t="s">
        <v>167</v>
      </c>
      <c r="H128" s="207">
        <v>300</v>
      </c>
      <c r="I128" s="208"/>
      <c r="J128" s="209">
        <f t="shared" ref="J128:J146" si="0">ROUND(I128*H128,2)</f>
        <v>0</v>
      </c>
      <c r="K128" s="205" t="s">
        <v>1</v>
      </c>
      <c r="L128" s="39"/>
      <c r="M128" s="210" t="s">
        <v>1</v>
      </c>
      <c r="N128" s="211" t="s">
        <v>44</v>
      </c>
      <c r="O128" s="71"/>
      <c r="P128" s="212">
        <f t="shared" ref="P128:P146" si="1">O128*H128</f>
        <v>0</v>
      </c>
      <c r="Q128" s="212">
        <v>2.16</v>
      </c>
      <c r="R128" s="212">
        <f t="shared" ref="R128:R146" si="2">Q128*H128</f>
        <v>648</v>
      </c>
      <c r="S128" s="212">
        <v>0</v>
      </c>
      <c r="T128" s="213">
        <f t="shared" ref="T128:T146" si="3">S128*H128</f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214" t="s">
        <v>133</v>
      </c>
      <c r="AT128" s="214" t="s">
        <v>135</v>
      </c>
      <c r="AU128" s="214" t="s">
        <v>88</v>
      </c>
      <c r="AY128" s="17" t="s">
        <v>132</v>
      </c>
      <c r="BE128" s="215">
        <f t="shared" ref="BE128:BE146" si="4">IF(N128="základní",J128,0)</f>
        <v>0</v>
      </c>
      <c r="BF128" s="215">
        <f t="shared" ref="BF128:BF146" si="5">IF(N128="snížená",J128,0)</f>
        <v>0</v>
      </c>
      <c r="BG128" s="215">
        <f t="shared" ref="BG128:BG146" si="6">IF(N128="zákl. přenesená",J128,0)</f>
        <v>0</v>
      </c>
      <c r="BH128" s="215">
        <f t="shared" ref="BH128:BH146" si="7">IF(N128="sníž. přenesená",J128,0)</f>
        <v>0</v>
      </c>
      <c r="BI128" s="215">
        <f t="shared" ref="BI128:BI146" si="8">IF(N128="nulová",J128,0)</f>
        <v>0</v>
      </c>
      <c r="BJ128" s="17" t="s">
        <v>86</v>
      </c>
      <c r="BK128" s="215">
        <f t="shared" ref="BK128:BK146" si="9">ROUND(I128*H128,2)</f>
        <v>0</v>
      </c>
      <c r="BL128" s="17" t="s">
        <v>133</v>
      </c>
      <c r="BM128" s="214" t="s">
        <v>634</v>
      </c>
    </row>
    <row r="129" spans="1:65" s="2" customFormat="1" ht="16.5" customHeight="1" x14ac:dyDescent="0.2">
      <c r="A129" s="34"/>
      <c r="B129" s="35"/>
      <c r="C129" s="203" t="s">
        <v>133</v>
      </c>
      <c r="D129" s="203" t="s">
        <v>135</v>
      </c>
      <c r="E129" s="204" t="s">
        <v>635</v>
      </c>
      <c r="F129" s="205" t="s">
        <v>636</v>
      </c>
      <c r="G129" s="206" t="s">
        <v>167</v>
      </c>
      <c r="H129" s="207">
        <v>370</v>
      </c>
      <c r="I129" s="208"/>
      <c r="J129" s="209">
        <f t="shared" si="0"/>
        <v>0</v>
      </c>
      <c r="K129" s="205" t="s">
        <v>1</v>
      </c>
      <c r="L129" s="39"/>
      <c r="M129" s="210" t="s">
        <v>1</v>
      </c>
      <c r="N129" s="211" t="s">
        <v>44</v>
      </c>
      <c r="O129" s="71"/>
      <c r="P129" s="212">
        <f t="shared" si="1"/>
        <v>0</v>
      </c>
      <c r="Q129" s="212">
        <v>2.16</v>
      </c>
      <c r="R129" s="212">
        <f t="shared" si="2"/>
        <v>799.2</v>
      </c>
      <c r="S129" s="212">
        <v>0</v>
      </c>
      <c r="T129" s="213">
        <f t="shared" si="3"/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214" t="s">
        <v>133</v>
      </c>
      <c r="AT129" s="214" t="s">
        <v>135</v>
      </c>
      <c r="AU129" s="214" t="s">
        <v>88</v>
      </c>
      <c r="AY129" s="17" t="s">
        <v>132</v>
      </c>
      <c r="BE129" s="215">
        <f t="shared" si="4"/>
        <v>0</v>
      </c>
      <c r="BF129" s="215">
        <f t="shared" si="5"/>
        <v>0</v>
      </c>
      <c r="BG129" s="215">
        <f t="shared" si="6"/>
        <v>0</v>
      </c>
      <c r="BH129" s="215">
        <f t="shared" si="7"/>
        <v>0</v>
      </c>
      <c r="BI129" s="215">
        <f t="shared" si="8"/>
        <v>0</v>
      </c>
      <c r="BJ129" s="17" t="s">
        <v>86</v>
      </c>
      <c r="BK129" s="215">
        <f t="shared" si="9"/>
        <v>0</v>
      </c>
      <c r="BL129" s="17" t="s">
        <v>133</v>
      </c>
      <c r="BM129" s="214" t="s">
        <v>637</v>
      </c>
    </row>
    <row r="130" spans="1:65" s="2" customFormat="1" ht="16.5" customHeight="1" x14ac:dyDescent="0.2">
      <c r="A130" s="34"/>
      <c r="B130" s="35"/>
      <c r="C130" s="203" t="s">
        <v>164</v>
      </c>
      <c r="D130" s="203" t="s">
        <v>135</v>
      </c>
      <c r="E130" s="204" t="s">
        <v>638</v>
      </c>
      <c r="F130" s="205" t="s">
        <v>636</v>
      </c>
      <c r="G130" s="206" t="s">
        <v>167</v>
      </c>
      <c r="H130" s="207">
        <v>290</v>
      </c>
      <c r="I130" s="208"/>
      <c r="J130" s="209">
        <f t="shared" si="0"/>
        <v>0</v>
      </c>
      <c r="K130" s="205" t="s">
        <v>1</v>
      </c>
      <c r="L130" s="39"/>
      <c r="M130" s="210" t="s">
        <v>1</v>
      </c>
      <c r="N130" s="211" t="s">
        <v>44</v>
      </c>
      <c r="O130" s="71"/>
      <c r="P130" s="212">
        <f t="shared" si="1"/>
        <v>0</v>
      </c>
      <c r="Q130" s="212">
        <v>2.16</v>
      </c>
      <c r="R130" s="212">
        <f t="shared" si="2"/>
        <v>626.40000000000009</v>
      </c>
      <c r="S130" s="212">
        <v>0</v>
      </c>
      <c r="T130" s="213">
        <f t="shared" si="3"/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214" t="s">
        <v>133</v>
      </c>
      <c r="AT130" s="214" t="s">
        <v>135</v>
      </c>
      <c r="AU130" s="214" t="s">
        <v>88</v>
      </c>
      <c r="AY130" s="17" t="s">
        <v>132</v>
      </c>
      <c r="BE130" s="215">
        <f t="shared" si="4"/>
        <v>0</v>
      </c>
      <c r="BF130" s="215">
        <f t="shared" si="5"/>
        <v>0</v>
      </c>
      <c r="BG130" s="215">
        <f t="shared" si="6"/>
        <v>0</v>
      </c>
      <c r="BH130" s="215">
        <f t="shared" si="7"/>
        <v>0</v>
      </c>
      <c r="BI130" s="215">
        <f t="shared" si="8"/>
        <v>0</v>
      </c>
      <c r="BJ130" s="17" t="s">
        <v>86</v>
      </c>
      <c r="BK130" s="215">
        <f t="shared" si="9"/>
        <v>0</v>
      </c>
      <c r="BL130" s="17" t="s">
        <v>133</v>
      </c>
      <c r="BM130" s="214" t="s">
        <v>639</v>
      </c>
    </row>
    <row r="131" spans="1:65" s="2" customFormat="1" ht="16.5" customHeight="1" x14ac:dyDescent="0.2">
      <c r="A131" s="34"/>
      <c r="B131" s="35"/>
      <c r="C131" s="203" t="s">
        <v>149</v>
      </c>
      <c r="D131" s="203" t="s">
        <v>135</v>
      </c>
      <c r="E131" s="204" t="s">
        <v>640</v>
      </c>
      <c r="F131" s="205" t="s">
        <v>641</v>
      </c>
      <c r="G131" s="206" t="s">
        <v>167</v>
      </c>
      <c r="H131" s="207">
        <v>60</v>
      </c>
      <c r="I131" s="208"/>
      <c r="J131" s="209">
        <f t="shared" si="0"/>
        <v>0</v>
      </c>
      <c r="K131" s="205" t="s">
        <v>1</v>
      </c>
      <c r="L131" s="39"/>
      <c r="M131" s="210" t="s">
        <v>1</v>
      </c>
      <c r="N131" s="211" t="s">
        <v>44</v>
      </c>
      <c r="O131" s="71"/>
      <c r="P131" s="212">
        <f t="shared" si="1"/>
        <v>0</v>
      </c>
      <c r="Q131" s="212">
        <v>2.16</v>
      </c>
      <c r="R131" s="212">
        <f t="shared" si="2"/>
        <v>129.60000000000002</v>
      </c>
      <c r="S131" s="212">
        <v>0</v>
      </c>
      <c r="T131" s="213">
        <f t="shared" si="3"/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214" t="s">
        <v>133</v>
      </c>
      <c r="AT131" s="214" t="s">
        <v>135</v>
      </c>
      <c r="AU131" s="214" t="s">
        <v>88</v>
      </c>
      <c r="AY131" s="17" t="s">
        <v>132</v>
      </c>
      <c r="BE131" s="215">
        <f t="shared" si="4"/>
        <v>0</v>
      </c>
      <c r="BF131" s="215">
        <f t="shared" si="5"/>
        <v>0</v>
      </c>
      <c r="BG131" s="215">
        <f t="shared" si="6"/>
        <v>0</v>
      </c>
      <c r="BH131" s="215">
        <f t="shared" si="7"/>
        <v>0</v>
      </c>
      <c r="BI131" s="215">
        <f t="shared" si="8"/>
        <v>0</v>
      </c>
      <c r="BJ131" s="17" t="s">
        <v>86</v>
      </c>
      <c r="BK131" s="215">
        <f t="shared" si="9"/>
        <v>0</v>
      </c>
      <c r="BL131" s="17" t="s">
        <v>133</v>
      </c>
      <c r="BM131" s="214" t="s">
        <v>642</v>
      </c>
    </row>
    <row r="132" spans="1:65" s="2" customFormat="1" ht="16.5" customHeight="1" x14ac:dyDescent="0.2">
      <c r="A132" s="34"/>
      <c r="B132" s="35"/>
      <c r="C132" s="203" t="s">
        <v>175</v>
      </c>
      <c r="D132" s="203" t="s">
        <v>135</v>
      </c>
      <c r="E132" s="204" t="s">
        <v>643</v>
      </c>
      <c r="F132" s="205" t="s">
        <v>644</v>
      </c>
      <c r="G132" s="206" t="s">
        <v>167</v>
      </c>
      <c r="H132" s="207">
        <v>120</v>
      </c>
      <c r="I132" s="208"/>
      <c r="J132" s="209">
        <f t="shared" si="0"/>
        <v>0</v>
      </c>
      <c r="K132" s="205" t="s">
        <v>1</v>
      </c>
      <c r="L132" s="39"/>
      <c r="M132" s="210" t="s">
        <v>1</v>
      </c>
      <c r="N132" s="211" t="s">
        <v>44</v>
      </c>
      <c r="O132" s="71"/>
      <c r="P132" s="212">
        <f t="shared" si="1"/>
        <v>0</v>
      </c>
      <c r="Q132" s="212">
        <v>2.16</v>
      </c>
      <c r="R132" s="212">
        <f t="shared" si="2"/>
        <v>259.20000000000005</v>
      </c>
      <c r="S132" s="212">
        <v>0</v>
      </c>
      <c r="T132" s="213">
        <f t="shared" si="3"/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214" t="s">
        <v>133</v>
      </c>
      <c r="AT132" s="214" t="s">
        <v>135</v>
      </c>
      <c r="AU132" s="214" t="s">
        <v>88</v>
      </c>
      <c r="AY132" s="17" t="s">
        <v>132</v>
      </c>
      <c r="BE132" s="215">
        <f t="shared" si="4"/>
        <v>0</v>
      </c>
      <c r="BF132" s="215">
        <f t="shared" si="5"/>
        <v>0</v>
      </c>
      <c r="BG132" s="215">
        <f t="shared" si="6"/>
        <v>0</v>
      </c>
      <c r="BH132" s="215">
        <f t="shared" si="7"/>
        <v>0</v>
      </c>
      <c r="BI132" s="215">
        <f t="shared" si="8"/>
        <v>0</v>
      </c>
      <c r="BJ132" s="17" t="s">
        <v>86</v>
      </c>
      <c r="BK132" s="215">
        <f t="shared" si="9"/>
        <v>0</v>
      </c>
      <c r="BL132" s="17" t="s">
        <v>133</v>
      </c>
      <c r="BM132" s="214" t="s">
        <v>645</v>
      </c>
    </row>
    <row r="133" spans="1:65" s="2" customFormat="1" ht="16.5" customHeight="1" x14ac:dyDescent="0.2">
      <c r="A133" s="34"/>
      <c r="B133" s="35"/>
      <c r="C133" s="203" t="s">
        <v>145</v>
      </c>
      <c r="D133" s="203" t="s">
        <v>135</v>
      </c>
      <c r="E133" s="204" t="s">
        <v>646</v>
      </c>
      <c r="F133" s="205" t="s">
        <v>647</v>
      </c>
      <c r="G133" s="206" t="s">
        <v>625</v>
      </c>
      <c r="H133" s="207">
        <v>4</v>
      </c>
      <c r="I133" s="208"/>
      <c r="J133" s="209">
        <f t="shared" si="0"/>
        <v>0</v>
      </c>
      <c r="K133" s="205" t="s">
        <v>1</v>
      </c>
      <c r="L133" s="39"/>
      <c r="M133" s="210" t="s">
        <v>1</v>
      </c>
      <c r="N133" s="211" t="s">
        <v>44</v>
      </c>
      <c r="O133" s="71"/>
      <c r="P133" s="212">
        <f t="shared" si="1"/>
        <v>0</v>
      </c>
      <c r="Q133" s="212">
        <v>2.16</v>
      </c>
      <c r="R133" s="212">
        <f t="shared" si="2"/>
        <v>8.64</v>
      </c>
      <c r="S133" s="212">
        <v>0</v>
      </c>
      <c r="T133" s="213">
        <f t="shared" si="3"/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214" t="s">
        <v>133</v>
      </c>
      <c r="AT133" s="214" t="s">
        <v>135</v>
      </c>
      <c r="AU133" s="214" t="s">
        <v>88</v>
      </c>
      <c r="AY133" s="17" t="s">
        <v>132</v>
      </c>
      <c r="BE133" s="215">
        <f t="shared" si="4"/>
        <v>0</v>
      </c>
      <c r="BF133" s="215">
        <f t="shared" si="5"/>
        <v>0</v>
      </c>
      <c r="BG133" s="215">
        <f t="shared" si="6"/>
        <v>0</v>
      </c>
      <c r="BH133" s="215">
        <f t="shared" si="7"/>
        <v>0</v>
      </c>
      <c r="BI133" s="215">
        <f t="shared" si="8"/>
        <v>0</v>
      </c>
      <c r="BJ133" s="17" t="s">
        <v>86</v>
      </c>
      <c r="BK133" s="215">
        <f t="shared" si="9"/>
        <v>0</v>
      </c>
      <c r="BL133" s="17" t="s">
        <v>133</v>
      </c>
      <c r="BM133" s="214" t="s">
        <v>648</v>
      </c>
    </row>
    <row r="134" spans="1:65" s="2" customFormat="1" ht="16.5" customHeight="1" x14ac:dyDescent="0.2">
      <c r="A134" s="34"/>
      <c r="B134" s="35"/>
      <c r="C134" s="203" t="s">
        <v>184</v>
      </c>
      <c r="D134" s="203" t="s">
        <v>135</v>
      </c>
      <c r="E134" s="204" t="s">
        <v>649</v>
      </c>
      <c r="F134" s="205" t="s">
        <v>650</v>
      </c>
      <c r="G134" s="206" t="s">
        <v>625</v>
      </c>
      <c r="H134" s="207">
        <v>24</v>
      </c>
      <c r="I134" s="208"/>
      <c r="J134" s="209">
        <f t="shared" si="0"/>
        <v>0</v>
      </c>
      <c r="K134" s="205" t="s">
        <v>1</v>
      </c>
      <c r="L134" s="39"/>
      <c r="M134" s="210" t="s">
        <v>1</v>
      </c>
      <c r="N134" s="211" t="s">
        <v>44</v>
      </c>
      <c r="O134" s="71"/>
      <c r="P134" s="212">
        <f t="shared" si="1"/>
        <v>0</v>
      </c>
      <c r="Q134" s="212">
        <v>2.16</v>
      </c>
      <c r="R134" s="212">
        <f t="shared" si="2"/>
        <v>51.84</v>
      </c>
      <c r="S134" s="212">
        <v>0</v>
      </c>
      <c r="T134" s="213">
        <f t="shared" si="3"/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214" t="s">
        <v>133</v>
      </c>
      <c r="AT134" s="214" t="s">
        <v>135</v>
      </c>
      <c r="AU134" s="214" t="s">
        <v>88</v>
      </c>
      <c r="AY134" s="17" t="s">
        <v>132</v>
      </c>
      <c r="BE134" s="215">
        <f t="shared" si="4"/>
        <v>0</v>
      </c>
      <c r="BF134" s="215">
        <f t="shared" si="5"/>
        <v>0</v>
      </c>
      <c r="BG134" s="215">
        <f t="shared" si="6"/>
        <v>0</v>
      </c>
      <c r="BH134" s="215">
        <f t="shared" si="7"/>
        <v>0</v>
      </c>
      <c r="BI134" s="215">
        <f t="shared" si="8"/>
        <v>0</v>
      </c>
      <c r="BJ134" s="17" t="s">
        <v>86</v>
      </c>
      <c r="BK134" s="215">
        <f t="shared" si="9"/>
        <v>0</v>
      </c>
      <c r="BL134" s="17" t="s">
        <v>133</v>
      </c>
      <c r="BM134" s="214" t="s">
        <v>651</v>
      </c>
    </row>
    <row r="135" spans="1:65" s="2" customFormat="1" ht="16.5" customHeight="1" x14ac:dyDescent="0.2">
      <c r="A135" s="34"/>
      <c r="B135" s="35"/>
      <c r="C135" s="203" t="s">
        <v>190</v>
      </c>
      <c r="D135" s="203" t="s">
        <v>135</v>
      </c>
      <c r="E135" s="204" t="s">
        <v>652</v>
      </c>
      <c r="F135" s="205" t="s">
        <v>653</v>
      </c>
      <c r="G135" s="206" t="s">
        <v>625</v>
      </c>
      <c r="H135" s="207">
        <v>3</v>
      </c>
      <c r="I135" s="208"/>
      <c r="J135" s="209">
        <f t="shared" si="0"/>
        <v>0</v>
      </c>
      <c r="K135" s="205" t="s">
        <v>1</v>
      </c>
      <c r="L135" s="39"/>
      <c r="M135" s="210" t="s">
        <v>1</v>
      </c>
      <c r="N135" s="211" t="s">
        <v>44</v>
      </c>
      <c r="O135" s="71"/>
      <c r="P135" s="212">
        <f t="shared" si="1"/>
        <v>0</v>
      </c>
      <c r="Q135" s="212">
        <v>2.16</v>
      </c>
      <c r="R135" s="212">
        <f t="shared" si="2"/>
        <v>6.48</v>
      </c>
      <c r="S135" s="212">
        <v>0</v>
      </c>
      <c r="T135" s="213">
        <f t="shared" si="3"/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214" t="s">
        <v>133</v>
      </c>
      <c r="AT135" s="214" t="s">
        <v>135</v>
      </c>
      <c r="AU135" s="214" t="s">
        <v>88</v>
      </c>
      <c r="AY135" s="17" t="s">
        <v>132</v>
      </c>
      <c r="BE135" s="215">
        <f t="shared" si="4"/>
        <v>0</v>
      </c>
      <c r="BF135" s="215">
        <f t="shared" si="5"/>
        <v>0</v>
      </c>
      <c r="BG135" s="215">
        <f t="shared" si="6"/>
        <v>0</v>
      </c>
      <c r="BH135" s="215">
        <f t="shared" si="7"/>
        <v>0</v>
      </c>
      <c r="BI135" s="215">
        <f t="shared" si="8"/>
        <v>0</v>
      </c>
      <c r="BJ135" s="17" t="s">
        <v>86</v>
      </c>
      <c r="BK135" s="215">
        <f t="shared" si="9"/>
        <v>0</v>
      </c>
      <c r="BL135" s="17" t="s">
        <v>133</v>
      </c>
      <c r="BM135" s="214" t="s">
        <v>654</v>
      </c>
    </row>
    <row r="136" spans="1:65" s="2" customFormat="1" ht="16.5" customHeight="1" x14ac:dyDescent="0.2">
      <c r="A136" s="34"/>
      <c r="B136" s="35"/>
      <c r="C136" s="203" t="s">
        <v>209</v>
      </c>
      <c r="D136" s="203" t="s">
        <v>135</v>
      </c>
      <c r="E136" s="204" t="s">
        <v>655</v>
      </c>
      <c r="F136" s="205" t="s">
        <v>656</v>
      </c>
      <c r="G136" s="206" t="s">
        <v>625</v>
      </c>
      <c r="H136" s="207">
        <v>24</v>
      </c>
      <c r="I136" s="208"/>
      <c r="J136" s="209">
        <f t="shared" si="0"/>
        <v>0</v>
      </c>
      <c r="K136" s="205" t="s">
        <v>1</v>
      </c>
      <c r="L136" s="39"/>
      <c r="M136" s="210" t="s">
        <v>1</v>
      </c>
      <c r="N136" s="211" t="s">
        <v>44</v>
      </c>
      <c r="O136" s="71"/>
      <c r="P136" s="212">
        <f t="shared" si="1"/>
        <v>0</v>
      </c>
      <c r="Q136" s="212">
        <v>2.16</v>
      </c>
      <c r="R136" s="212">
        <f t="shared" si="2"/>
        <v>51.84</v>
      </c>
      <c r="S136" s="212">
        <v>0</v>
      </c>
      <c r="T136" s="213">
        <f t="shared" si="3"/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214" t="s">
        <v>133</v>
      </c>
      <c r="AT136" s="214" t="s">
        <v>135</v>
      </c>
      <c r="AU136" s="214" t="s">
        <v>88</v>
      </c>
      <c r="AY136" s="17" t="s">
        <v>132</v>
      </c>
      <c r="BE136" s="215">
        <f t="shared" si="4"/>
        <v>0</v>
      </c>
      <c r="BF136" s="215">
        <f t="shared" si="5"/>
        <v>0</v>
      </c>
      <c r="BG136" s="215">
        <f t="shared" si="6"/>
        <v>0</v>
      </c>
      <c r="BH136" s="215">
        <f t="shared" si="7"/>
        <v>0</v>
      </c>
      <c r="BI136" s="215">
        <f t="shared" si="8"/>
        <v>0</v>
      </c>
      <c r="BJ136" s="17" t="s">
        <v>86</v>
      </c>
      <c r="BK136" s="215">
        <f t="shared" si="9"/>
        <v>0</v>
      </c>
      <c r="BL136" s="17" t="s">
        <v>133</v>
      </c>
      <c r="BM136" s="214" t="s">
        <v>657</v>
      </c>
    </row>
    <row r="137" spans="1:65" s="2" customFormat="1" ht="16.5" customHeight="1" x14ac:dyDescent="0.2">
      <c r="A137" s="34"/>
      <c r="B137" s="35"/>
      <c r="C137" s="203" t="s">
        <v>220</v>
      </c>
      <c r="D137" s="203" t="s">
        <v>135</v>
      </c>
      <c r="E137" s="204" t="s">
        <v>658</v>
      </c>
      <c r="F137" s="205" t="s">
        <v>659</v>
      </c>
      <c r="G137" s="206" t="s">
        <v>193</v>
      </c>
      <c r="H137" s="207">
        <v>1</v>
      </c>
      <c r="I137" s="208"/>
      <c r="J137" s="209">
        <f t="shared" si="0"/>
        <v>0</v>
      </c>
      <c r="K137" s="205" t="s">
        <v>1</v>
      </c>
      <c r="L137" s="39"/>
      <c r="M137" s="210" t="s">
        <v>1</v>
      </c>
      <c r="N137" s="211" t="s">
        <v>44</v>
      </c>
      <c r="O137" s="71"/>
      <c r="P137" s="212">
        <f t="shared" si="1"/>
        <v>0</v>
      </c>
      <c r="Q137" s="212">
        <v>2.16</v>
      </c>
      <c r="R137" s="212">
        <f t="shared" si="2"/>
        <v>2.16</v>
      </c>
      <c r="S137" s="212">
        <v>0</v>
      </c>
      <c r="T137" s="213">
        <f t="shared" si="3"/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214" t="s">
        <v>133</v>
      </c>
      <c r="AT137" s="214" t="s">
        <v>135</v>
      </c>
      <c r="AU137" s="214" t="s">
        <v>88</v>
      </c>
      <c r="AY137" s="17" t="s">
        <v>132</v>
      </c>
      <c r="BE137" s="215">
        <f t="shared" si="4"/>
        <v>0</v>
      </c>
      <c r="BF137" s="215">
        <f t="shared" si="5"/>
        <v>0</v>
      </c>
      <c r="BG137" s="215">
        <f t="shared" si="6"/>
        <v>0</v>
      </c>
      <c r="BH137" s="215">
        <f t="shared" si="7"/>
        <v>0</v>
      </c>
      <c r="BI137" s="215">
        <f t="shared" si="8"/>
        <v>0</v>
      </c>
      <c r="BJ137" s="17" t="s">
        <v>86</v>
      </c>
      <c r="BK137" s="215">
        <f t="shared" si="9"/>
        <v>0</v>
      </c>
      <c r="BL137" s="17" t="s">
        <v>133</v>
      </c>
      <c r="BM137" s="214" t="s">
        <v>660</v>
      </c>
    </row>
    <row r="138" spans="1:65" s="2" customFormat="1" ht="16.5" customHeight="1" x14ac:dyDescent="0.2">
      <c r="A138" s="34"/>
      <c r="B138" s="35"/>
      <c r="C138" s="203" t="s">
        <v>225</v>
      </c>
      <c r="D138" s="203" t="s">
        <v>135</v>
      </c>
      <c r="E138" s="204" t="s">
        <v>661</v>
      </c>
      <c r="F138" s="205" t="s">
        <v>662</v>
      </c>
      <c r="G138" s="206" t="s">
        <v>625</v>
      </c>
      <c r="H138" s="207">
        <v>24</v>
      </c>
      <c r="I138" s="208"/>
      <c r="J138" s="209">
        <f t="shared" si="0"/>
        <v>0</v>
      </c>
      <c r="K138" s="205" t="s">
        <v>1</v>
      </c>
      <c r="L138" s="39"/>
      <c r="M138" s="210" t="s">
        <v>1</v>
      </c>
      <c r="N138" s="211" t="s">
        <v>44</v>
      </c>
      <c r="O138" s="71"/>
      <c r="P138" s="212">
        <f t="shared" si="1"/>
        <v>0</v>
      </c>
      <c r="Q138" s="212">
        <v>2.16</v>
      </c>
      <c r="R138" s="212">
        <f t="shared" si="2"/>
        <v>51.84</v>
      </c>
      <c r="S138" s="212">
        <v>0</v>
      </c>
      <c r="T138" s="213">
        <f t="shared" si="3"/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214" t="s">
        <v>133</v>
      </c>
      <c r="AT138" s="214" t="s">
        <v>135</v>
      </c>
      <c r="AU138" s="214" t="s">
        <v>88</v>
      </c>
      <c r="AY138" s="17" t="s">
        <v>132</v>
      </c>
      <c r="BE138" s="215">
        <f t="shared" si="4"/>
        <v>0</v>
      </c>
      <c r="BF138" s="215">
        <f t="shared" si="5"/>
        <v>0</v>
      </c>
      <c r="BG138" s="215">
        <f t="shared" si="6"/>
        <v>0</v>
      </c>
      <c r="BH138" s="215">
        <f t="shared" si="7"/>
        <v>0</v>
      </c>
      <c r="BI138" s="215">
        <f t="shared" si="8"/>
        <v>0</v>
      </c>
      <c r="BJ138" s="17" t="s">
        <v>86</v>
      </c>
      <c r="BK138" s="215">
        <f t="shared" si="9"/>
        <v>0</v>
      </c>
      <c r="BL138" s="17" t="s">
        <v>133</v>
      </c>
      <c r="BM138" s="214" t="s">
        <v>663</v>
      </c>
    </row>
    <row r="139" spans="1:65" s="2" customFormat="1" ht="16.5" customHeight="1" x14ac:dyDescent="0.2">
      <c r="A139" s="34"/>
      <c r="B139" s="35"/>
      <c r="C139" s="203" t="s">
        <v>230</v>
      </c>
      <c r="D139" s="203" t="s">
        <v>135</v>
      </c>
      <c r="E139" s="204" t="s">
        <v>664</v>
      </c>
      <c r="F139" s="205" t="s">
        <v>665</v>
      </c>
      <c r="G139" s="206" t="s">
        <v>625</v>
      </c>
      <c r="H139" s="207">
        <v>1</v>
      </c>
      <c r="I139" s="208"/>
      <c r="J139" s="209">
        <f t="shared" si="0"/>
        <v>0</v>
      </c>
      <c r="K139" s="205" t="s">
        <v>1</v>
      </c>
      <c r="L139" s="39"/>
      <c r="M139" s="210" t="s">
        <v>1</v>
      </c>
      <c r="N139" s="211" t="s">
        <v>44</v>
      </c>
      <c r="O139" s="71"/>
      <c r="P139" s="212">
        <f t="shared" si="1"/>
        <v>0</v>
      </c>
      <c r="Q139" s="212">
        <v>2.16</v>
      </c>
      <c r="R139" s="212">
        <f t="shared" si="2"/>
        <v>2.16</v>
      </c>
      <c r="S139" s="212">
        <v>0</v>
      </c>
      <c r="T139" s="213">
        <f t="shared" si="3"/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214" t="s">
        <v>133</v>
      </c>
      <c r="AT139" s="214" t="s">
        <v>135</v>
      </c>
      <c r="AU139" s="214" t="s">
        <v>88</v>
      </c>
      <c r="AY139" s="17" t="s">
        <v>132</v>
      </c>
      <c r="BE139" s="215">
        <f t="shared" si="4"/>
        <v>0</v>
      </c>
      <c r="BF139" s="215">
        <f t="shared" si="5"/>
        <v>0</v>
      </c>
      <c r="BG139" s="215">
        <f t="shared" si="6"/>
        <v>0</v>
      </c>
      <c r="BH139" s="215">
        <f t="shared" si="7"/>
        <v>0</v>
      </c>
      <c r="BI139" s="215">
        <f t="shared" si="8"/>
        <v>0</v>
      </c>
      <c r="BJ139" s="17" t="s">
        <v>86</v>
      </c>
      <c r="BK139" s="215">
        <f t="shared" si="9"/>
        <v>0</v>
      </c>
      <c r="BL139" s="17" t="s">
        <v>133</v>
      </c>
      <c r="BM139" s="214" t="s">
        <v>666</v>
      </c>
    </row>
    <row r="140" spans="1:65" s="2" customFormat="1" ht="16.5" customHeight="1" x14ac:dyDescent="0.2">
      <c r="A140" s="34"/>
      <c r="B140" s="35"/>
      <c r="C140" s="203" t="s">
        <v>8</v>
      </c>
      <c r="D140" s="203" t="s">
        <v>135</v>
      </c>
      <c r="E140" s="204" t="s">
        <v>667</v>
      </c>
      <c r="F140" s="205" t="s">
        <v>668</v>
      </c>
      <c r="G140" s="206" t="s">
        <v>625</v>
      </c>
      <c r="H140" s="207">
        <v>1</v>
      </c>
      <c r="I140" s="208"/>
      <c r="J140" s="209">
        <f t="shared" si="0"/>
        <v>0</v>
      </c>
      <c r="K140" s="205" t="s">
        <v>1</v>
      </c>
      <c r="L140" s="39"/>
      <c r="M140" s="210" t="s">
        <v>1</v>
      </c>
      <c r="N140" s="211" t="s">
        <v>44</v>
      </c>
      <c r="O140" s="71"/>
      <c r="P140" s="212">
        <f t="shared" si="1"/>
        <v>0</v>
      </c>
      <c r="Q140" s="212">
        <v>2.16</v>
      </c>
      <c r="R140" s="212">
        <f t="shared" si="2"/>
        <v>2.16</v>
      </c>
      <c r="S140" s="212">
        <v>0</v>
      </c>
      <c r="T140" s="213">
        <f t="shared" si="3"/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214" t="s">
        <v>133</v>
      </c>
      <c r="AT140" s="214" t="s">
        <v>135</v>
      </c>
      <c r="AU140" s="214" t="s">
        <v>88</v>
      </c>
      <c r="AY140" s="17" t="s">
        <v>132</v>
      </c>
      <c r="BE140" s="215">
        <f t="shared" si="4"/>
        <v>0</v>
      </c>
      <c r="BF140" s="215">
        <f t="shared" si="5"/>
        <v>0</v>
      </c>
      <c r="BG140" s="215">
        <f t="shared" si="6"/>
        <v>0</v>
      </c>
      <c r="BH140" s="215">
        <f t="shared" si="7"/>
        <v>0</v>
      </c>
      <c r="BI140" s="215">
        <f t="shared" si="8"/>
        <v>0</v>
      </c>
      <c r="BJ140" s="17" t="s">
        <v>86</v>
      </c>
      <c r="BK140" s="215">
        <f t="shared" si="9"/>
        <v>0</v>
      </c>
      <c r="BL140" s="17" t="s">
        <v>133</v>
      </c>
      <c r="BM140" s="214" t="s">
        <v>669</v>
      </c>
    </row>
    <row r="141" spans="1:65" s="2" customFormat="1" ht="16.5" customHeight="1" x14ac:dyDescent="0.2">
      <c r="A141" s="34"/>
      <c r="B141" s="35"/>
      <c r="C141" s="203" t="s">
        <v>239</v>
      </c>
      <c r="D141" s="203" t="s">
        <v>135</v>
      </c>
      <c r="E141" s="204" t="s">
        <v>670</v>
      </c>
      <c r="F141" s="205" t="s">
        <v>671</v>
      </c>
      <c r="G141" s="206" t="s">
        <v>167</v>
      </c>
      <c r="H141" s="207">
        <v>125</v>
      </c>
      <c r="I141" s="208"/>
      <c r="J141" s="209">
        <f t="shared" si="0"/>
        <v>0</v>
      </c>
      <c r="K141" s="205" t="s">
        <v>1</v>
      </c>
      <c r="L141" s="39"/>
      <c r="M141" s="210" t="s">
        <v>1</v>
      </c>
      <c r="N141" s="211" t="s">
        <v>44</v>
      </c>
      <c r="O141" s="71"/>
      <c r="P141" s="212">
        <f t="shared" si="1"/>
        <v>0</v>
      </c>
      <c r="Q141" s="212">
        <v>2.16</v>
      </c>
      <c r="R141" s="212">
        <f t="shared" si="2"/>
        <v>270</v>
      </c>
      <c r="S141" s="212">
        <v>0</v>
      </c>
      <c r="T141" s="213">
        <f t="shared" si="3"/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214" t="s">
        <v>133</v>
      </c>
      <c r="AT141" s="214" t="s">
        <v>135</v>
      </c>
      <c r="AU141" s="214" t="s">
        <v>88</v>
      </c>
      <c r="AY141" s="17" t="s">
        <v>132</v>
      </c>
      <c r="BE141" s="215">
        <f t="shared" si="4"/>
        <v>0</v>
      </c>
      <c r="BF141" s="215">
        <f t="shared" si="5"/>
        <v>0</v>
      </c>
      <c r="BG141" s="215">
        <f t="shared" si="6"/>
        <v>0</v>
      </c>
      <c r="BH141" s="215">
        <f t="shared" si="7"/>
        <v>0</v>
      </c>
      <c r="BI141" s="215">
        <f t="shared" si="8"/>
        <v>0</v>
      </c>
      <c r="BJ141" s="17" t="s">
        <v>86</v>
      </c>
      <c r="BK141" s="215">
        <f t="shared" si="9"/>
        <v>0</v>
      </c>
      <c r="BL141" s="17" t="s">
        <v>133</v>
      </c>
      <c r="BM141" s="214" t="s">
        <v>672</v>
      </c>
    </row>
    <row r="142" spans="1:65" s="2" customFormat="1" ht="21.75" customHeight="1" x14ac:dyDescent="0.2">
      <c r="A142" s="34"/>
      <c r="B142" s="35"/>
      <c r="C142" s="203" t="s">
        <v>243</v>
      </c>
      <c r="D142" s="203" t="s">
        <v>135</v>
      </c>
      <c r="E142" s="204" t="s">
        <v>673</v>
      </c>
      <c r="F142" s="205" t="s">
        <v>674</v>
      </c>
      <c r="G142" s="206" t="s">
        <v>167</v>
      </c>
      <c r="H142" s="207">
        <v>10</v>
      </c>
      <c r="I142" s="208"/>
      <c r="J142" s="209">
        <f t="shared" si="0"/>
        <v>0</v>
      </c>
      <c r="K142" s="205" t="s">
        <v>1</v>
      </c>
      <c r="L142" s="39"/>
      <c r="M142" s="210" t="s">
        <v>1</v>
      </c>
      <c r="N142" s="211" t="s">
        <v>44</v>
      </c>
      <c r="O142" s="71"/>
      <c r="P142" s="212">
        <f t="shared" si="1"/>
        <v>0</v>
      </c>
      <c r="Q142" s="212">
        <v>2.16</v>
      </c>
      <c r="R142" s="212">
        <f t="shared" si="2"/>
        <v>21.6</v>
      </c>
      <c r="S142" s="212">
        <v>0</v>
      </c>
      <c r="T142" s="213">
        <f t="shared" si="3"/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214" t="s">
        <v>133</v>
      </c>
      <c r="AT142" s="214" t="s">
        <v>135</v>
      </c>
      <c r="AU142" s="214" t="s">
        <v>88</v>
      </c>
      <c r="AY142" s="17" t="s">
        <v>132</v>
      </c>
      <c r="BE142" s="215">
        <f t="shared" si="4"/>
        <v>0</v>
      </c>
      <c r="BF142" s="215">
        <f t="shared" si="5"/>
        <v>0</v>
      </c>
      <c r="BG142" s="215">
        <f t="shared" si="6"/>
        <v>0</v>
      </c>
      <c r="BH142" s="215">
        <f t="shared" si="7"/>
        <v>0</v>
      </c>
      <c r="BI142" s="215">
        <f t="shared" si="8"/>
        <v>0</v>
      </c>
      <c r="BJ142" s="17" t="s">
        <v>86</v>
      </c>
      <c r="BK142" s="215">
        <f t="shared" si="9"/>
        <v>0</v>
      </c>
      <c r="BL142" s="17" t="s">
        <v>133</v>
      </c>
      <c r="BM142" s="214" t="s">
        <v>675</v>
      </c>
    </row>
    <row r="143" spans="1:65" s="2" customFormat="1" ht="16.5" customHeight="1" x14ac:dyDescent="0.2">
      <c r="A143" s="34"/>
      <c r="B143" s="35"/>
      <c r="C143" s="203" t="s">
        <v>250</v>
      </c>
      <c r="D143" s="203" t="s">
        <v>135</v>
      </c>
      <c r="E143" s="204" t="s">
        <v>676</v>
      </c>
      <c r="F143" s="205" t="s">
        <v>677</v>
      </c>
      <c r="G143" s="206" t="s">
        <v>167</v>
      </c>
      <c r="H143" s="207">
        <v>90</v>
      </c>
      <c r="I143" s="208"/>
      <c r="J143" s="209">
        <f t="shared" si="0"/>
        <v>0</v>
      </c>
      <c r="K143" s="205" t="s">
        <v>1</v>
      </c>
      <c r="L143" s="39"/>
      <c r="M143" s="210" t="s">
        <v>1</v>
      </c>
      <c r="N143" s="211" t="s">
        <v>44</v>
      </c>
      <c r="O143" s="71"/>
      <c r="P143" s="212">
        <f t="shared" si="1"/>
        <v>0</v>
      </c>
      <c r="Q143" s="212">
        <v>2.16</v>
      </c>
      <c r="R143" s="212">
        <f t="shared" si="2"/>
        <v>194.4</v>
      </c>
      <c r="S143" s="212">
        <v>0</v>
      </c>
      <c r="T143" s="213">
        <f t="shared" si="3"/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214" t="s">
        <v>133</v>
      </c>
      <c r="AT143" s="214" t="s">
        <v>135</v>
      </c>
      <c r="AU143" s="214" t="s">
        <v>88</v>
      </c>
      <c r="AY143" s="17" t="s">
        <v>132</v>
      </c>
      <c r="BE143" s="215">
        <f t="shared" si="4"/>
        <v>0</v>
      </c>
      <c r="BF143" s="215">
        <f t="shared" si="5"/>
        <v>0</v>
      </c>
      <c r="BG143" s="215">
        <f t="shared" si="6"/>
        <v>0</v>
      </c>
      <c r="BH143" s="215">
        <f t="shared" si="7"/>
        <v>0</v>
      </c>
      <c r="BI143" s="215">
        <f t="shared" si="8"/>
        <v>0</v>
      </c>
      <c r="BJ143" s="17" t="s">
        <v>86</v>
      </c>
      <c r="BK143" s="215">
        <f t="shared" si="9"/>
        <v>0</v>
      </c>
      <c r="BL143" s="17" t="s">
        <v>133</v>
      </c>
      <c r="BM143" s="214" t="s">
        <v>678</v>
      </c>
    </row>
    <row r="144" spans="1:65" s="2" customFormat="1" ht="16.5" customHeight="1" x14ac:dyDescent="0.2">
      <c r="A144" s="34"/>
      <c r="B144" s="35"/>
      <c r="C144" s="203" t="s">
        <v>254</v>
      </c>
      <c r="D144" s="203" t="s">
        <v>135</v>
      </c>
      <c r="E144" s="204" t="s">
        <v>679</v>
      </c>
      <c r="F144" s="205" t="s">
        <v>680</v>
      </c>
      <c r="G144" s="206" t="s">
        <v>625</v>
      </c>
      <c r="H144" s="207">
        <v>30</v>
      </c>
      <c r="I144" s="208"/>
      <c r="J144" s="209">
        <f t="shared" si="0"/>
        <v>0</v>
      </c>
      <c r="K144" s="205" t="s">
        <v>1</v>
      </c>
      <c r="L144" s="39"/>
      <c r="M144" s="210" t="s">
        <v>1</v>
      </c>
      <c r="N144" s="211" t="s">
        <v>44</v>
      </c>
      <c r="O144" s="71"/>
      <c r="P144" s="212">
        <f t="shared" si="1"/>
        <v>0</v>
      </c>
      <c r="Q144" s="212">
        <v>2.16</v>
      </c>
      <c r="R144" s="212">
        <f t="shared" si="2"/>
        <v>64.800000000000011</v>
      </c>
      <c r="S144" s="212">
        <v>0</v>
      </c>
      <c r="T144" s="213">
        <f t="shared" si="3"/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214" t="s">
        <v>133</v>
      </c>
      <c r="AT144" s="214" t="s">
        <v>135</v>
      </c>
      <c r="AU144" s="214" t="s">
        <v>88</v>
      </c>
      <c r="AY144" s="17" t="s">
        <v>132</v>
      </c>
      <c r="BE144" s="215">
        <f t="shared" si="4"/>
        <v>0</v>
      </c>
      <c r="BF144" s="215">
        <f t="shared" si="5"/>
        <v>0</v>
      </c>
      <c r="BG144" s="215">
        <f t="shared" si="6"/>
        <v>0</v>
      </c>
      <c r="BH144" s="215">
        <f t="shared" si="7"/>
        <v>0</v>
      </c>
      <c r="BI144" s="215">
        <f t="shared" si="8"/>
        <v>0</v>
      </c>
      <c r="BJ144" s="17" t="s">
        <v>86</v>
      </c>
      <c r="BK144" s="215">
        <f t="shared" si="9"/>
        <v>0</v>
      </c>
      <c r="BL144" s="17" t="s">
        <v>133</v>
      </c>
      <c r="BM144" s="214" t="s">
        <v>681</v>
      </c>
    </row>
    <row r="145" spans="1:65" s="2" customFormat="1" ht="16.5" customHeight="1" x14ac:dyDescent="0.2">
      <c r="A145" s="34"/>
      <c r="B145" s="35"/>
      <c r="C145" s="203" t="s">
        <v>262</v>
      </c>
      <c r="D145" s="203" t="s">
        <v>135</v>
      </c>
      <c r="E145" s="204" t="s">
        <v>682</v>
      </c>
      <c r="F145" s="205" t="s">
        <v>683</v>
      </c>
      <c r="G145" s="206" t="s">
        <v>625</v>
      </c>
      <c r="H145" s="207">
        <v>30</v>
      </c>
      <c r="I145" s="208"/>
      <c r="J145" s="209">
        <f t="shared" si="0"/>
        <v>0</v>
      </c>
      <c r="K145" s="205" t="s">
        <v>1</v>
      </c>
      <c r="L145" s="39"/>
      <c r="M145" s="210" t="s">
        <v>1</v>
      </c>
      <c r="N145" s="211" t="s">
        <v>44</v>
      </c>
      <c r="O145" s="71"/>
      <c r="P145" s="212">
        <f t="shared" si="1"/>
        <v>0</v>
      </c>
      <c r="Q145" s="212">
        <v>2.16</v>
      </c>
      <c r="R145" s="212">
        <f t="shared" si="2"/>
        <v>64.800000000000011</v>
      </c>
      <c r="S145" s="212">
        <v>0</v>
      </c>
      <c r="T145" s="213">
        <f t="shared" si="3"/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214" t="s">
        <v>133</v>
      </c>
      <c r="AT145" s="214" t="s">
        <v>135</v>
      </c>
      <c r="AU145" s="214" t="s">
        <v>88</v>
      </c>
      <c r="AY145" s="17" t="s">
        <v>132</v>
      </c>
      <c r="BE145" s="215">
        <f t="shared" si="4"/>
        <v>0</v>
      </c>
      <c r="BF145" s="215">
        <f t="shared" si="5"/>
        <v>0</v>
      </c>
      <c r="BG145" s="215">
        <f t="shared" si="6"/>
        <v>0</v>
      </c>
      <c r="BH145" s="215">
        <f t="shared" si="7"/>
        <v>0</v>
      </c>
      <c r="BI145" s="215">
        <f t="shared" si="8"/>
        <v>0</v>
      </c>
      <c r="BJ145" s="17" t="s">
        <v>86</v>
      </c>
      <c r="BK145" s="215">
        <f t="shared" si="9"/>
        <v>0</v>
      </c>
      <c r="BL145" s="17" t="s">
        <v>133</v>
      </c>
      <c r="BM145" s="214" t="s">
        <v>684</v>
      </c>
    </row>
    <row r="146" spans="1:65" s="2" customFormat="1" ht="16.5" customHeight="1" x14ac:dyDescent="0.2">
      <c r="A146" s="34"/>
      <c r="B146" s="35"/>
      <c r="C146" s="203" t="s">
        <v>7</v>
      </c>
      <c r="D146" s="203" t="s">
        <v>135</v>
      </c>
      <c r="E146" s="204" t="s">
        <v>685</v>
      </c>
      <c r="F146" s="205" t="s">
        <v>686</v>
      </c>
      <c r="G146" s="206" t="s">
        <v>193</v>
      </c>
      <c r="H146" s="207">
        <v>1</v>
      </c>
      <c r="I146" s="208"/>
      <c r="J146" s="209">
        <f t="shared" si="0"/>
        <v>0</v>
      </c>
      <c r="K146" s="205" t="s">
        <v>1</v>
      </c>
      <c r="L146" s="39"/>
      <c r="M146" s="210" t="s">
        <v>1</v>
      </c>
      <c r="N146" s="211" t="s">
        <v>44</v>
      </c>
      <c r="O146" s="71"/>
      <c r="P146" s="212">
        <f t="shared" si="1"/>
        <v>0</v>
      </c>
      <c r="Q146" s="212">
        <v>2.16</v>
      </c>
      <c r="R146" s="212">
        <f t="shared" si="2"/>
        <v>2.16</v>
      </c>
      <c r="S146" s="212">
        <v>0</v>
      </c>
      <c r="T146" s="213">
        <f t="shared" si="3"/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214" t="s">
        <v>133</v>
      </c>
      <c r="AT146" s="214" t="s">
        <v>135</v>
      </c>
      <c r="AU146" s="214" t="s">
        <v>88</v>
      </c>
      <c r="AY146" s="17" t="s">
        <v>132</v>
      </c>
      <c r="BE146" s="215">
        <f t="shared" si="4"/>
        <v>0</v>
      </c>
      <c r="BF146" s="215">
        <f t="shared" si="5"/>
        <v>0</v>
      </c>
      <c r="BG146" s="215">
        <f t="shared" si="6"/>
        <v>0</v>
      </c>
      <c r="BH146" s="215">
        <f t="shared" si="7"/>
        <v>0</v>
      </c>
      <c r="BI146" s="215">
        <f t="shared" si="8"/>
        <v>0</v>
      </c>
      <c r="BJ146" s="17" t="s">
        <v>86</v>
      </c>
      <c r="BK146" s="215">
        <f t="shared" si="9"/>
        <v>0</v>
      </c>
      <c r="BL146" s="17" t="s">
        <v>133</v>
      </c>
      <c r="BM146" s="214" t="s">
        <v>687</v>
      </c>
    </row>
    <row r="147" spans="1:65" s="12" customFormat="1" ht="22.9" customHeight="1" x14ac:dyDescent="0.2">
      <c r="B147" s="187"/>
      <c r="C147" s="188"/>
      <c r="D147" s="189" t="s">
        <v>78</v>
      </c>
      <c r="E147" s="201" t="s">
        <v>151</v>
      </c>
      <c r="F147" s="201" t="s">
        <v>688</v>
      </c>
      <c r="G147" s="188"/>
      <c r="H147" s="188"/>
      <c r="I147" s="191"/>
      <c r="J147" s="202">
        <f>BK147</f>
        <v>0</v>
      </c>
      <c r="K147" s="188"/>
      <c r="L147" s="193"/>
      <c r="M147" s="194"/>
      <c r="N147" s="195"/>
      <c r="O147" s="195"/>
      <c r="P147" s="196">
        <f>SUM(P148:P166)</f>
        <v>0</v>
      </c>
      <c r="Q147" s="195"/>
      <c r="R147" s="196">
        <f>SUM(R148:R166)</f>
        <v>0</v>
      </c>
      <c r="S147" s="195"/>
      <c r="T147" s="197">
        <f>SUM(T148:T166)</f>
        <v>0</v>
      </c>
      <c r="AR147" s="198" t="s">
        <v>86</v>
      </c>
      <c r="AT147" s="199" t="s">
        <v>78</v>
      </c>
      <c r="AU147" s="199" t="s">
        <v>86</v>
      </c>
      <c r="AY147" s="198" t="s">
        <v>132</v>
      </c>
      <c r="BK147" s="200">
        <f>SUM(BK148:BK166)</f>
        <v>0</v>
      </c>
    </row>
    <row r="148" spans="1:65" s="2" customFormat="1" ht="16.5" customHeight="1" x14ac:dyDescent="0.2">
      <c r="A148" s="34"/>
      <c r="B148" s="35"/>
      <c r="C148" s="203" t="s">
        <v>273</v>
      </c>
      <c r="D148" s="203" t="s">
        <v>135</v>
      </c>
      <c r="E148" s="204" t="s">
        <v>689</v>
      </c>
      <c r="F148" s="205" t="s">
        <v>633</v>
      </c>
      <c r="G148" s="206" t="s">
        <v>167</v>
      </c>
      <c r="H148" s="207">
        <v>270</v>
      </c>
      <c r="I148" s="208"/>
      <c r="J148" s="209">
        <f t="shared" ref="J148:J166" si="10">ROUND(I148*H148,2)</f>
        <v>0</v>
      </c>
      <c r="K148" s="205" t="s">
        <v>1</v>
      </c>
      <c r="L148" s="39"/>
      <c r="M148" s="210" t="s">
        <v>1</v>
      </c>
      <c r="N148" s="211" t="s">
        <v>44</v>
      </c>
      <c r="O148" s="71"/>
      <c r="P148" s="212">
        <f t="shared" ref="P148:P166" si="11">O148*H148</f>
        <v>0</v>
      </c>
      <c r="Q148" s="212">
        <v>0</v>
      </c>
      <c r="R148" s="212">
        <f t="shared" ref="R148:R166" si="12">Q148*H148</f>
        <v>0</v>
      </c>
      <c r="S148" s="212">
        <v>0</v>
      </c>
      <c r="T148" s="213">
        <f t="shared" ref="T148:T166" si="13">S148*H148</f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214" t="s">
        <v>133</v>
      </c>
      <c r="AT148" s="214" t="s">
        <v>135</v>
      </c>
      <c r="AU148" s="214" t="s">
        <v>88</v>
      </c>
      <c r="AY148" s="17" t="s">
        <v>132</v>
      </c>
      <c r="BE148" s="215">
        <f t="shared" ref="BE148:BE166" si="14">IF(N148="základní",J148,0)</f>
        <v>0</v>
      </c>
      <c r="BF148" s="215">
        <f t="shared" ref="BF148:BF166" si="15">IF(N148="snížená",J148,0)</f>
        <v>0</v>
      </c>
      <c r="BG148" s="215">
        <f t="shared" ref="BG148:BG166" si="16">IF(N148="zákl. přenesená",J148,0)</f>
        <v>0</v>
      </c>
      <c r="BH148" s="215">
        <f t="shared" ref="BH148:BH166" si="17">IF(N148="sníž. přenesená",J148,0)</f>
        <v>0</v>
      </c>
      <c r="BI148" s="215">
        <f t="shared" ref="BI148:BI166" si="18">IF(N148="nulová",J148,0)</f>
        <v>0</v>
      </c>
      <c r="BJ148" s="17" t="s">
        <v>86</v>
      </c>
      <c r="BK148" s="215">
        <f t="shared" ref="BK148:BK166" si="19">ROUND(I148*H148,2)</f>
        <v>0</v>
      </c>
      <c r="BL148" s="17" t="s">
        <v>133</v>
      </c>
      <c r="BM148" s="214" t="s">
        <v>690</v>
      </c>
    </row>
    <row r="149" spans="1:65" s="2" customFormat="1" ht="16.5" customHeight="1" x14ac:dyDescent="0.2">
      <c r="A149" s="34"/>
      <c r="B149" s="35"/>
      <c r="C149" s="203" t="s">
        <v>279</v>
      </c>
      <c r="D149" s="203" t="s">
        <v>135</v>
      </c>
      <c r="E149" s="204" t="s">
        <v>691</v>
      </c>
      <c r="F149" s="205" t="s">
        <v>636</v>
      </c>
      <c r="G149" s="206" t="s">
        <v>167</v>
      </c>
      <c r="H149" s="207">
        <v>350</v>
      </c>
      <c r="I149" s="208"/>
      <c r="J149" s="209">
        <f t="shared" si="10"/>
        <v>0</v>
      </c>
      <c r="K149" s="205" t="s">
        <v>1</v>
      </c>
      <c r="L149" s="39"/>
      <c r="M149" s="210" t="s">
        <v>1</v>
      </c>
      <c r="N149" s="211" t="s">
        <v>44</v>
      </c>
      <c r="O149" s="71"/>
      <c r="P149" s="212">
        <f t="shared" si="11"/>
        <v>0</v>
      </c>
      <c r="Q149" s="212">
        <v>0</v>
      </c>
      <c r="R149" s="212">
        <f t="shared" si="12"/>
        <v>0</v>
      </c>
      <c r="S149" s="212">
        <v>0</v>
      </c>
      <c r="T149" s="213">
        <f t="shared" si="13"/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214" t="s">
        <v>133</v>
      </c>
      <c r="AT149" s="214" t="s">
        <v>135</v>
      </c>
      <c r="AU149" s="214" t="s">
        <v>88</v>
      </c>
      <c r="AY149" s="17" t="s">
        <v>132</v>
      </c>
      <c r="BE149" s="215">
        <f t="shared" si="14"/>
        <v>0</v>
      </c>
      <c r="BF149" s="215">
        <f t="shared" si="15"/>
        <v>0</v>
      </c>
      <c r="BG149" s="215">
        <f t="shared" si="16"/>
        <v>0</v>
      </c>
      <c r="BH149" s="215">
        <f t="shared" si="17"/>
        <v>0</v>
      </c>
      <c r="BI149" s="215">
        <f t="shared" si="18"/>
        <v>0</v>
      </c>
      <c r="BJ149" s="17" t="s">
        <v>86</v>
      </c>
      <c r="BK149" s="215">
        <f t="shared" si="19"/>
        <v>0</v>
      </c>
      <c r="BL149" s="17" t="s">
        <v>133</v>
      </c>
      <c r="BM149" s="214" t="s">
        <v>692</v>
      </c>
    </row>
    <row r="150" spans="1:65" s="2" customFormat="1" ht="16.5" customHeight="1" x14ac:dyDescent="0.2">
      <c r="A150" s="34"/>
      <c r="B150" s="35"/>
      <c r="C150" s="203" t="s">
        <v>284</v>
      </c>
      <c r="D150" s="203" t="s">
        <v>135</v>
      </c>
      <c r="E150" s="204" t="s">
        <v>693</v>
      </c>
      <c r="F150" s="205" t="s">
        <v>694</v>
      </c>
      <c r="G150" s="206" t="s">
        <v>167</v>
      </c>
      <c r="H150" s="207">
        <v>250</v>
      </c>
      <c r="I150" s="208"/>
      <c r="J150" s="209">
        <f t="shared" si="10"/>
        <v>0</v>
      </c>
      <c r="K150" s="205" t="s">
        <v>1</v>
      </c>
      <c r="L150" s="39"/>
      <c r="M150" s="210" t="s">
        <v>1</v>
      </c>
      <c r="N150" s="211" t="s">
        <v>44</v>
      </c>
      <c r="O150" s="71"/>
      <c r="P150" s="212">
        <f t="shared" si="11"/>
        <v>0</v>
      </c>
      <c r="Q150" s="212">
        <v>0</v>
      </c>
      <c r="R150" s="212">
        <f t="shared" si="12"/>
        <v>0</v>
      </c>
      <c r="S150" s="212">
        <v>0</v>
      </c>
      <c r="T150" s="213">
        <f t="shared" si="13"/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214" t="s">
        <v>133</v>
      </c>
      <c r="AT150" s="214" t="s">
        <v>135</v>
      </c>
      <c r="AU150" s="214" t="s">
        <v>88</v>
      </c>
      <c r="AY150" s="17" t="s">
        <v>132</v>
      </c>
      <c r="BE150" s="215">
        <f t="shared" si="14"/>
        <v>0</v>
      </c>
      <c r="BF150" s="215">
        <f t="shared" si="15"/>
        <v>0</v>
      </c>
      <c r="BG150" s="215">
        <f t="shared" si="16"/>
        <v>0</v>
      </c>
      <c r="BH150" s="215">
        <f t="shared" si="17"/>
        <v>0</v>
      </c>
      <c r="BI150" s="215">
        <f t="shared" si="18"/>
        <v>0</v>
      </c>
      <c r="BJ150" s="17" t="s">
        <v>86</v>
      </c>
      <c r="BK150" s="215">
        <f t="shared" si="19"/>
        <v>0</v>
      </c>
      <c r="BL150" s="17" t="s">
        <v>133</v>
      </c>
      <c r="BM150" s="214" t="s">
        <v>695</v>
      </c>
    </row>
    <row r="151" spans="1:65" s="2" customFormat="1" ht="16.5" customHeight="1" x14ac:dyDescent="0.2">
      <c r="A151" s="34"/>
      <c r="B151" s="35"/>
      <c r="C151" s="203" t="s">
        <v>290</v>
      </c>
      <c r="D151" s="203" t="s">
        <v>135</v>
      </c>
      <c r="E151" s="204" t="s">
        <v>696</v>
      </c>
      <c r="F151" s="205" t="s">
        <v>641</v>
      </c>
      <c r="G151" s="206" t="s">
        <v>167</v>
      </c>
      <c r="H151" s="207">
        <v>50</v>
      </c>
      <c r="I151" s="208"/>
      <c r="J151" s="209">
        <f t="shared" si="10"/>
        <v>0</v>
      </c>
      <c r="K151" s="205" t="s">
        <v>1</v>
      </c>
      <c r="L151" s="39"/>
      <c r="M151" s="210" t="s">
        <v>1</v>
      </c>
      <c r="N151" s="211" t="s">
        <v>44</v>
      </c>
      <c r="O151" s="71"/>
      <c r="P151" s="212">
        <f t="shared" si="11"/>
        <v>0</v>
      </c>
      <c r="Q151" s="212">
        <v>0</v>
      </c>
      <c r="R151" s="212">
        <f t="shared" si="12"/>
        <v>0</v>
      </c>
      <c r="S151" s="212">
        <v>0</v>
      </c>
      <c r="T151" s="213">
        <f t="shared" si="13"/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214" t="s">
        <v>133</v>
      </c>
      <c r="AT151" s="214" t="s">
        <v>135</v>
      </c>
      <c r="AU151" s="214" t="s">
        <v>88</v>
      </c>
      <c r="AY151" s="17" t="s">
        <v>132</v>
      </c>
      <c r="BE151" s="215">
        <f t="shared" si="14"/>
        <v>0</v>
      </c>
      <c r="BF151" s="215">
        <f t="shared" si="15"/>
        <v>0</v>
      </c>
      <c r="BG151" s="215">
        <f t="shared" si="16"/>
        <v>0</v>
      </c>
      <c r="BH151" s="215">
        <f t="shared" si="17"/>
        <v>0</v>
      </c>
      <c r="BI151" s="215">
        <f t="shared" si="18"/>
        <v>0</v>
      </c>
      <c r="BJ151" s="17" t="s">
        <v>86</v>
      </c>
      <c r="BK151" s="215">
        <f t="shared" si="19"/>
        <v>0</v>
      </c>
      <c r="BL151" s="17" t="s">
        <v>133</v>
      </c>
      <c r="BM151" s="214" t="s">
        <v>697</v>
      </c>
    </row>
    <row r="152" spans="1:65" s="2" customFormat="1" ht="16.5" customHeight="1" x14ac:dyDescent="0.2">
      <c r="A152" s="34"/>
      <c r="B152" s="35"/>
      <c r="C152" s="203" t="s">
        <v>295</v>
      </c>
      <c r="D152" s="203" t="s">
        <v>135</v>
      </c>
      <c r="E152" s="204" t="s">
        <v>698</v>
      </c>
      <c r="F152" s="205" t="s">
        <v>644</v>
      </c>
      <c r="G152" s="206" t="s">
        <v>167</v>
      </c>
      <c r="H152" s="207">
        <v>120</v>
      </c>
      <c r="I152" s="208"/>
      <c r="J152" s="209">
        <f t="shared" si="10"/>
        <v>0</v>
      </c>
      <c r="K152" s="205" t="s">
        <v>1</v>
      </c>
      <c r="L152" s="39"/>
      <c r="M152" s="210" t="s">
        <v>1</v>
      </c>
      <c r="N152" s="211" t="s">
        <v>44</v>
      </c>
      <c r="O152" s="71"/>
      <c r="P152" s="212">
        <f t="shared" si="11"/>
        <v>0</v>
      </c>
      <c r="Q152" s="212">
        <v>0</v>
      </c>
      <c r="R152" s="212">
        <f t="shared" si="12"/>
        <v>0</v>
      </c>
      <c r="S152" s="212">
        <v>0</v>
      </c>
      <c r="T152" s="213">
        <f t="shared" si="13"/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214" t="s">
        <v>133</v>
      </c>
      <c r="AT152" s="214" t="s">
        <v>135</v>
      </c>
      <c r="AU152" s="214" t="s">
        <v>88</v>
      </c>
      <c r="AY152" s="17" t="s">
        <v>132</v>
      </c>
      <c r="BE152" s="215">
        <f t="shared" si="14"/>
        <v>0</v>
      </c>
      <c r="BF152" s="215">
        <f t="shared" si="15"/>
        <v>0</v>
      </c>
      <c r="BG152" s="215">
        <f t="shared" si="16"/>
        <v>0</v>
      </c>
      <c r="BH152" s="215">
        <f t="shared" si="17"/>
        <v>0</v>
      </c>
      <c r="BI152" s="215">
        <f t="shared" si="18"/>
        <v>0</v>
      </c>
      <c r="BJ152" s="17" t="s">
        <v>86</v>
      </c>
      <c r="BK152" s="215">
        <f t="shared" si="19"/>
        <v>0</v>
      </c>
      <c r="BL152" s="17" t="s">
        <v>133</v>
      </c>
      <c r="BM152" s="214" t="s">
        <v>699</v>
      </c>
    </row>
    <row r="153" spans="1:65" s="2" customFormat="1" ht="16.5" customHeight="1" x14ac:dyDescent="0.2">
      <c r="A153" s="34"/>
      <c r="B153" s="35"/>
      <c r="C153" s="203" t="s">
        <v>299</v>
      </c>
      <c r="D153" s="203" t="s">
        <v>135</v>
      </c>
      <c r="E153" s="204" t="s">
        <v>700</v>
      </c>
      <c r="F153" s="205" t="s">
        <v>647</v>
      </c>
      <c r="G153" s="206" t="s">
        <v>625</v>
      </c>
      <c r="H153" s="207">
        <v>4</v>
      </c>
      <c r="I153" s="208"/>
      <c r="J153" s="209">
        <f t="shared" si="10"/>
        <v>0</v>
      </c>
      <c r="K153" s="205" t="s">
        <v>1</v>
      </c>
      <c r="L153" s="39"/>
      <c r="M153" s="210" t="s">
        <v>1</v>
      </c>
      <c r="N153" s="211" t="s">
        <v>44</v>
      </c>
      <c r="O153" s="71"/>
      <c r="P153" s="212">
        <f t="shared" si="11"/>
        <v>0</v>
      </c>
      <c r="Q153" s="212">
        <v>0</v>
      </c>
      <c r="R153" s="212">
        <f t="shared" si="12"/>
        <v>0</v>
      </c>
      <c r="S153" s="212">
        <v>0</v>
      </c>
      <c r="T153" s="213">
        <f t="shared" si="13"/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214" t="s">
        <v>133</v>
      </c>
      <c r="AT153" s="214" t="s">
        <v>135</v>
      </c>
      <c r="AU153" s="214" t="s">
        <v>88</v>
      </c>
      <c r="AY153" s="17" t="s">
        <v>132</v>
      </c>
      <c r="BE153" s="215">
        <f t="shared" si="14"/>
        <v>0</v>
      </c>
      <c r="BF153" s="215">
        <f t="shared" si="15"/>
        <v>0</v>
      </c>
      <c r="BG153" s="215">
        <f t="shared" si="16"/>
        <v>0</v>
      </c>
      <c r="BH153" s="215">
        <f t="shared" si="17"/>
        <v>0</v>
      </c>
      <c r="BI153" s="215">
        <f t="shared" si="18"/>
        <v>0</v>
      </c>
      <c r="BJ153" s="17" t="s">
        <v>86</v>
      </c>
      <c r="BK153" s="215">
        <f t="shared" si="19"/>
        <v>0</v>
      </c>
      <c r="BL153" s="17" t="s">
        <v>133</v>
      </c>
      <c r="BM153" s="214" t="s">
        <v>701</v>
      </c>
    </row>
    <row r="154" spans="1:65" s="2" customFormat="1" ht="16.5" customHeight="1" x14ac:dyDescent="0.2">
      <c r="A154" s="34"/>
      <c r="B154" s="35"/>
      <c r="C154" s="203" t="s">
        <v>307</v>
      </c>
      <c r="D154" s="203" t="s">
        <v>135</v>
      </c>
      <c r="E154" s="204" t="s">
        <v>702</v>
      </c>
      <c r="F154" s="205" t="s">
        <v>703</v>
      </c>
      <c r="G154" s="206" t="s">
        <v>625</v>
      </c>
      <c r="H154" s="207">
        <v>24</v>
      </c>
      <c r="I154" s="208"/>
      <c r="J154" s="209">
        <f t="shared" si="10"/>
        <v>0</v>
      </c>
      <c r="K154" s="205" t="s">
        <v>1</v>
      </c>
      <c r="L154" s="39"/>
      <c r="M154" s="210" t="s">
        <v>1</v>
      </c>
      <c r="N154" s="211" t="s">
        <v>44</v>
      </c>
      <c r="O154" s="71"/>
      <c r="P154" s="212">
        <f t="shared" si="11"/>
        <v>0</v>
      </c>
      <c r="Q154" s="212">
        <v>0</v>
      </c>
      <c r="R154" s="212">
        <f t="shared" si="12"/>
        <v>0</v>
      </c>
      <c r="S154" s="212">
        <v>0</v>
      </c>
      <c r="T154" s="213">
        <f t="shared" si="13"/>
        <v>0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214" t="s">
        <v>133</v>
      </c>
      <c r="AT154" s="214" t="s">
        <v>135</v>
      </c>
      <c r="AU154" s="214" t="s">
        <v>88</v>
      </c>
      <c r="AY154" s="17" t="s">
        <v>132</v>
      </c>
      <c r="BE154" s="215">
        <f t="shared" si="14"/>
        <v>0</v>
      </c>
      <c r="BF154" s="215">
        <f t="shared" si="15"/>
        <v>0</v>
      </c>
      <c r="BG154" s="215">
        <f t="shared" si="16"/>
        <v>0</v>
      </c>
      <c r="BH154" s="215">
        <f t="shared" si="17"/>
        <v>0</v>
      </c>
      <c r="BI154" s="215">
        <f t="shared" si="18"/>
        <v>0</v>
      </c>
      <c r="BJ154" s="17" t="s">
        <v>86</v>
      </c>
      <c r="BK154" s="215">
        <f t="shared" si="19"/>
        <v>0</v>
      </c>
      <c r="BL154" s="17" t="s">
        <v>133</v>
      </c>
      <c r="BM154" s="214" t="s">
        <v>704</v>
      </c>
    </row>
    <row r="155" spans="1:65" s="2" customFormat="1" ht="16.5" customHeight="1" x14ac:dyDescent="0.2">
      <c r="A155" s="34"/>
      <c r="B155" s="35"/>
      <c r="C155" s="203" t="s">
        <v>311</v>
      </c>
      <c r="D155" s="203" t="s">
        <v>135</v>
      </c>
      <c r="E155" s="204" t="s">
        <v>705</v>
      </c>
      <c r="F155" s="205" t="s">
        <v>706</v>
      </c>
      <c r="G155" s="206" t="s">
        <v>625</v>
      </c>
      <c r="H155" s="207">
        <v>3</v>
      </c>
      <c r="I155" s="208"/>
      <c r="J155" s="209">
        <f t="shared" si="10"/>
        <v>0</v>
      </c>
      <c r="K155" s="205" t="s">
        <v>1</v>
      </c>
      <c r="L155" s="39"/>
      <c r="M155" s="210" t="s">
        <v>1</v>
      </c>
      <c r="N155" s="211" t="s">
        <v>44</v>
      </c>
      <c r="O155" s="71"/>
      <c r="P155" s="212">
        <f t="shared" si="11"/>
        <v>0</v>
      </c>
      <c r="Q155" s="212">
        <v>0</v>
      </c>
      <c r="R155" s="212">
        <f t="shared" si="12"/>
        <v>0</v>
      </c>
      <c r="S155" s="212">
        <v>0</v>
      </c>
      <c r="T155" s="213">
        <f t="shared" si="13"/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214" t="s">
        <v>133</v>
      </c>
      <c r="AT155" s="214" t="s">
        <v>135</v>
      </c>
      <c r="AU155" s="214" t="s">
        <v>88</v>
      </c>
      <c r="AY155" s="17" t="s">
        <v>132</v>
      </c>
      <c r="BE155" s="215">
        <f t="shared" si="14"/>
        <v>0</v>
      </c>
      <c r="BF155" s="215">
        <f t="shared" si="15"/>
        <v>0</v>
      </c>
      <c r="BG155" s="215">
        <f t="shared" si="16"/>
        <v>0</v>
      </c>
      <c r="BH155" s="215">
        <f t="shared" si="17"/>
        <v>0</v>
      </c>
      <c r="BI155" s="215">
        <f t="shared" si="18"/>
        <v>0</v>
      </c>
      <c r="BJ155" s="17" t="s">
        <v>86</v>
      </c>
      <c r="BK155" s="215">
        <f t="shared" si="19"/>
        <v>0</v>
      </c>
      <c r="BL155" s="17" t="s">
        <v>133</v>
      </c>
      <c r="BM155" s="214" t="s">
        <v>707</v>
      </c>
    </row>
    <row r="156" spans="1:65" s="2" customFormat="1" ht="16.5" customHeight="1" x14ac:dyDescent="0.2">
      <c r="A156" s="34"/>
      <c r="B156" s="35"/>
      <c r="C156" s="203" t="s">
        <v>317</v>
      </c>
      <c r="D156" s="203" t="s">
        <v>135</v>
      </c>
      <c r="E156" s="204" t="s">
        <v>708</v>
      </c>
      <c r="F156" s="205" t="s">
        <v>656</v>
      </c>
      <c r="G156" s="206" t="s">
        <v>625</v>
      </c>
      <c r="H156" s="207">
        <v>24</v>
      </c>
      <c r="I156" s="208"/>
      <c r="J156" s="209">
        <f t="shared" si="10"/>
        <v>0</v>
      </c>
      <c r="K156" s="205" t="s">
        <v>1</v>
      </c>
      <c r="L156" s="39"/>
      <c r="M156" s="210" t="s">
        <v>1</v>
      </c>
      <c r="N156" s="211" t="s">
        <v>44</v>
      </c>
      <c r="O156" s="71"/>
      <c r="P156" s="212">
        <f t="shared" si="11"/>
        <v>0</v>
      </c>
      <c r="Q156" s="212">
        <v>0</v>
      </c>
      <c r="R156" s="212">
        <f t="shared" si="12"/>
        <v>0</v>
      </c>
      <c r="S156" s="212">
        <v>0</v>
      </c>
      <c r="T156" s="213">
        <f t="shared" si="13"/>
        <v>0</v>
      </c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214" t="s">
        <v>133</v>
      </c>
      <c r="AT156" s="214" t="s">
        <v>135</v>
      </c>
      <c r="AU156" s="214" t="s">
        <v>88</v>
      </c>
      <c r="AY156" s="17" t="s">
        <v>132</v>
      </c>
      <c r="BE156" s="215">
        <f t="shared" si="14"/>
        <v>0</v>
      </c>
      <c r="BF156" s="215">
        <f t="shared" si="15"/>
        <v>0</v>
      </c>
      <c r="BG156" s="215">
        <f t="shared" si="16"/>
        <v>0</v>
      </c>
      <c r="BH156" s="215">
        <f t="shared" si="17"/>
        <v>0</v>
      </c>
      <c r="BI156" s="215">
        <f t="shared" si="18"/>
        <v>0</v>
      </c>
      <c r="BJ156" s="17" t="s">
        <v>86</v>
      </c>
      <c r="BK156" s="215">
        <f t="shared" si="19"/>
        <v>0</v>
      </c>
      <c r="BL156" s="17" t="s">
        <v>133</v>
      </c>
      <c r="BM156" s="214" t="s">
        <v>709</v>
      </c>
    </row>
    <row r="157" spans="1:65" s="2" customFormat="1" ht="16.5" customHeight="1" x14ac:dyDescent="0.2">
      <c r="A157" s="34"/>
      <c r="B157" s="35"/>
      <c r="C157" s="203" t="s">
        <v>321</v>
      </c>
      <c r="D157" s="203" t="s">
        <v>135</v>
      </c>
      <c r="E157" s="204" t="s">
        <v>710</v>
      </c>
      <c r="F157" s="205" t="s">
        <v>711</v>
      </c>
      <c r="G157" s="206" t="s">
        <v>625</v>
      </c>
      <c r="H157" s="207">
        <v>24</v>
      </c>
      <c r="I157" s="208"/>
      <c r="J157" s="209">
        <f t="shared" si="10"/>
        <v>0</v>
      </c>
      <c r="K157" s="205" t="s">
        <v>1</v>
      </c>
      <c r="L157" s="39"/>
      <c r="M157" s="210" t="s">
        <v>1</v>
      </c>
      <c r="N157" s="211" t="s">
        <v>44</v>
      </c>
      <c r="O157" s="71"/>
      <c r="P157" s="212">
        <f t="shared" si="11"/>
        <v>0</v>
      </c>
      <c r="Q157" s="212">
        <v>0</v>
      </c>
      <c r="R157" s="212">
        <f t="shared" si="12"/>
        <v>0</v>
      </c>
      <c r="S157" s="212">
        <v>0</v>
      </c>
      <c r="T157" s="213">
        <f t="shared" si="13"/>
        <v>0</v>
      </c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214" t="s">
        <v>133</v>
      </c>
      <c r="AT157" s="214" t="s">
        <v>135</v>
      </c>
      <c r="AU157" s="214" t="s">
        <v>88</v>
      </c>
      <c r="AY157" s="17" t="s">
        <v>132</v>
      </c>
      <c r="BE157" s="215">
        <f t="shared" si="14"/>
        <v>0</v>
      </c>
      <c r="BF157" s="215">
        <f t="shared" si="15"/>
        <v>0</v>
      </c>
      <c r="BG157" s="215">
        <f t="shared" si="16"/>
        <v>0</v>
      </c>
      <c r="BH157" s="215">
        <f t="shared" si="17"/>
        <v>0</v>
      </c>
      <c r="BI157" s="215">
        <f t="shared" si="18"/>
        <v>0</v>
      </c>
      <c r="BJ157" s="17" t="s">
        <v>86</v>
      </c>
      <c r="BK157" s="215">
        <f t="shared" si="19"/>
        <v>0</v>
      </c>
      <c r="BL157" s="17" t="s">
        <v>133</v>
      </c>
      <c r="BM157" s="214" t="s">
        <v>712</v>
      </c>
    </row>
    <row r="158" spans="1:65" s="2" customFormat="1" ht="16.5" customHeight="1" x14ac:dyDescent="0.2">
      <c r="A158" s="34"/>
      <c r="B158" s="35"/>
      <c r="C158" s="203" t="s">
        <v>303</v>
      </c>
      <c r="D158" s="203" t="s">
        <v>135</v>
      </c>
      <c r="E158" s="204" t="s">
        <v>713</v>
      </c>
      <c r="F158" s="205" t="s">
        <v>665</v>
      </c>
      <c r="G158" s="206" t="s">
        <v>625</v>
      </c>
      <c r="H158" s="207">
        <v>1</v>
      </c>
      <c r="I158" s="208"/>
      <c r="J158" s="209">
        <f t="shared" si="10"/>
        <v>0</v>
      </c>
      <c r="K158" s="205" t="s">
        <v>1</v>
      </c>
      <c r="L158" s="39"/>
      <c r="M158" s="210" t="s">
        <v>1</v>
      </c>
      <c r="N158" s="211" t="s">
        <v>44</v>
      </c>
      <c r="O158" s="71"/>
      <c r="P158" s="212">
        <f t="shared" si="11"/>
        <v>0</v>
      </c>
      <c r="Q158" s="212">
        <v>0</v>
      </c>
      <c r="R158" s="212">
        <f t="shared" si="12"/>
        <v>0</v>
      </c>
      <c r="S158" s="212">
        <v>0</v>
      </c>
      <c r="T158" s="213">
        <f t="shared" si="13"/>
        <v>0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214" t="s">
        <v>133</v>
      </c>
      <c r="AT158" s="214" t="s">
        <v>135</v>
      </c>
      <c r="AU158" s="214" t="s">
        <v>88</v>
      </c>
      <c r="AY158" s="17" t="s">
        <v>132</v>
      </c>
      <c r="BE158" s="215">
        <f t="shared" si="14"/>
        <v>0</v>
      </c>
      <c r="BF158" s="215">
        <f t="shared" si="15"/>
        <v>0</v>
      </c>
      <c r="BG158" s="215">
        <f t="shared" si="16"/>
        <v>0</v>
      </c>
      <c r="BH158" s="215">
        <f t="shared" si="17"/>
        <v>0</v>
      </c>
      <c r="BI158" s="215">
        <f t="shared" si="18"/>
        <v>0</v>
      </c>
      <c r="BJ158" s="17" t="s">
        <v>86</v>
      </c>
      <c r="BK158" s="215">
        <f t="shared" si="19"/>
        <v>0</v>
      </c>
      <c r="BL158" s="17" t="s">
        <v>133</v>
      </c>
      <c r="BM158" s="214" t="s">
        <v>714</v>
      </c>
    </row>
    <row r="159" spans="1:65" s="2" customFormat="1" ht="16.5" customHeight="1" x14ac:dyDescent="0.2">
      <c r="A159" s="34"/>
      <c r="B159" s="35"/>
      <c r="C159" s="203" t="s">
        <v>332</v>
      </c>
      <c r="D159" s="203" t="s">
        <v>135</v>
      </c>
      <c r="E159" s="204" t="s">
        <v>715</v>
      </c>
      <c r="F159" s="205" t="s">
        <v>671</v>
      </c>
      <c r="G159" s="206" t="s">
        <v>167</v>
      </c>
      <c r="H159" s="207">
        <v>125</v>
      </c>
      <c r="I159" s="208"/>
      <c r="J159" s="209">
        <f t="shared" si="10"/>
        <v>0</v>
      </c>
      <c r="K159" s="205" t="s">
        <v>1</v>
      </c>
      <c r="L159" s="39"/>
      <c r="M159" s="210" t="s">
        <v>1</v>
      </c>
      <c r="N159" s="211" t="s">
        <v>44</v>
      </c>
      <c r="O159" s="71"/>
      <c r="P159" s="212">
        <f t="shared" si="11"/>
        <v>0</v>
      </c>
      <c r="Q159" s="212">
        <v>0</v>
      </c>
      <c r="R159" s="212">
        <f t="shared" si="12"/>
        <v>0</v>
      </c>
      <c r="S159" s="212">
        <v>0</v>
      </c>
      <c r="T159" s="213">
        <f t="shared" si="13"/>
        <v>0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214" t="s">
        <v>133</v>
      </c>
      <c r="AT159" s="214" t="s">
        <v>135</v>
      </c>
      <c r="AU159" s="214" t="s">
        <v>88</v>
      </c>
      <c r="AY159" s="17" t="s">
        <v>132</v>
      </c>
      <c r="BE159" s="215">
        <f t="shared" si="14"/>
        <v>0</v>
      </c>
      <c r="BF159" s="215">
        <f t="shared" si="15"/>
        <v>0</v>
      </c>
      <c r="BG159" s="215">
        <f t="shared" si="16"/>
        <v>0</v>
      </c>
      <c r="BH159" s="215">
        <f t="shared" si="17"/>
        <v>0</v>
      </c>
      <c r="BI159" s="215">
        <f t="shared" si="18"/>
        <v>0</v>
      </c>
      <c r="BJ159" s="17" t="s">
        <v>86</v>
      </c>
      <c r="BK159" s="215">
        <f t="shared" si="19"/>
        <v>0</v>
      </c>
      <c r="BL159" s="17" t="s">
        <v>133</v>
      </c>
      <c r="BM159" s="214" t="s">
        <v>716</v>
      </c>
    </row>
    <row r="160" spans="1:65" s="2" customFormat="1" ht="21.75" customHeight="1" x14ac:dyDescent="0.2">
      <c r="A160" s="34"/>
      <c r="B160" s="35"/>
      <c r="C160" s="203" t="s">
        <v>340</v>
      </c>
      <c r="D160" s="203" t="s">
        <v>135</v>
      </c>
      <c r="E160" s="204" t="s">
        <v>717</v>
      </c>
      <c r="F160" s="205" t="s">
        <v>674</v>
      </c>
      <c r="G160" s="206" t="s">
        <v>167</v>
      </c>
      <c r="H160" s="207">
        <v>10</v>
      </c>
      <c r="I160" s="208"/>
      <c r="J160" s="209">
        <f t="shared" si="10"/>
        <v>0</v>
      </c>
      <c r="K160" s="205" t="s">
        <v>1</v>
      </c>
      <c r="L160" s="39"/>
      <c r="M160" s="210" t="s">
        <v>1</v>
      </c>
      <c r="N160" s="211" t="s">
        <v>44</v>
      </c>
      <c r="O160" s="71"/>
      <c r="P160" s="212">
        <f t="shared" si="11"/>
        <v>0</v>
      </c>
      <c r="Q160" s="212">
        <v>0</v>
      </c>
      <c r="R160" s="212">
        <f t="shared" si="12"/>
        <v>0</v>
      </c>
      <c r="S160" s="212">
        <v>0</v>
      </c>
      <c r="T160" s="213">
        <f t="shared" si="13"/>
        <v>0</v>
      </c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R160" s="214" t="s">
        <v>133</v>
      </c>
      <c r="AT160" s="214" t="s">
        <v>135</v>
      </c>
      <c r="AU160" s="214" t="s">
        <v>88</v>
      </c>
      <c r="AY160" s="17" t="s">
        <v>132</v>
      </c>
      <c r="BE160" s="215">
        <f t="shared" si="14"/>
        <v>0</v>
      </c>
      <c r="BF160" s="215">
        <f t="shared" si="15"/>
        <v>0</v>
      </c>
      <c r="BG160" s="215">
        <f t="shared" si="16"/>
        <v>0</v>
      </c>
      <c r="BH160" s="215">
        <f t="shared" si="17"/>
        <v>0</v>
      </c>
      <c r="BI160" s="215">
        <f t="shared" si="18"/>
        <v>0</v>
      </c>
      <c r="BJ160" s="17" t="s">
        <v>86</v>
      </c>
      <c r="BK160" s="215">
        <f t="shared" si="19"/>
        <v>0</v>
      </c>
      <c r="BL160" s="17" t="s">
        <v>133</v>
      </c>
      <c r="BM160" s="214" t="s">
        <v>718</v>
      </c>
    </row>
    <row r="161" spans="1:65" s="2" customFormat="1" ht="16.5" customHeight="1" x14ac:dyDescent="0.2">
      <c r="A161" s="34"/>
      <c r="B161" s="35"/>
      <c r="C161" s="203" t="s">
        <v>345</v>
      </c>
      <c r="D161" s="203" t="s">
        <v>135</v>
      </c>
      <c r="E161" s="204" t="s">
        <v>719</v>
      </c>
      <c r="F161" s="205" t="s">
        <v>720</v>
      </c>
      <c r="G161" s="206" t="s">
        <v>721</v>
      </c>
      <c r="H161" s="207">
        <v>35</v>
      </c>
      <c r="I161" s="208"/>
      <c r="J161" s="209">
        <f t="shared" si="10"/>
        <v>0</v>
      </c>
      <c r="K161" s="205" t="s">
        <v>1</v>
      </c>
      <c r="L161" s="39"/>
      <c r="M161" s="210" t="s">
        <v>1</v>
      </c>
      <c r="N161" s="211" t="s">
        <v>44</v>
      </c>
      <c r="O161" s="71"/>
      <c r="P161" s="212">
        <f t="shared" si="11"/>
        <v>0</v>
      </c>
      <c r="Q161" s="212">
        <v>0</v>
      </c>
      <c r="R161" s="212">
        <f t="shared" si="12"/>
        <v>0</v>
      </c>
      <c r="S161" s="212">
        <v>0</v>
      </c>
      <c r="T161" s="213">
        <f t="shared" si="13"/>
        <v>0</v>
      </c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R161" s="214" t="s">
        <v>133</v>
      </c>
      <c r="AT161" s="214" t="s">
        <v>135</v>
      </c>
      <c r="AU161" s="214" t="s">
        <v>88</v>
      </c>
      <c r="AY161" s="17" t="s">
        <v>132</v>
      </c>
      <c r="BE161" s="215">
        <f t="shared" si="14"/>
        <v>0</v>
      </c>
      <c r="BF161" s="215">
        <f t="shared" si="15"/>
        <v>0</v>
      </c>
      <c r="BG161" s="215">
        <f t="shared" si="16"/>
        <v>0</v>
      </c>
      <c r="BH161" s="215">
        <f t="shared" si="17"/>
        <v>0</v>
      </c>
      <c r="BI161" s="215">
        <f t="shared" si="18"/>
        <v>0</v>
      </c>
      <c r="BJ161" s="17" t="s">
        <v>86</v>
      </c>
      <c r="BK161" s="215">
        <f t="shared" si="19"/>
        <v>0</v>
      </c>
      <c r="BL161" s="17" t="s">
        <v>133</v>
      </c>
      <c r="BM161" s="214" t="s">
        <v>722</v>
      </c>
    </row>
    <row r="162" spans="1:65" s="2" customFormat="1" ht="21.75" customHeight="1" x14ac:dyDescent="0.2">
      <c r="A162" s="34"/>
      <c r="B162" s="35"/>
      <c r="C162" s="203" t="s">
        <v>350</v>
      </c>
      <c r="D162" s="203" t="s">
        <v>135</v>
      </c>
      <c r="E162" s="204" t="s">
        <v>723</v>
      </c>
      <c r="F162" s="205" t="s">
        <v>724</v>
      </c>
      <c r="G162" s="206" t="s">
        <v>721</v>
      </c>
      <c r="H162" s="207">
        <v>70</v>
      </c>
      <c r="I162" s="208"/>
      <c r="J162" s="209">
        <f t="shared" si="10"/>
        <v>0</v>
      </c>
      <c r="K162" s="205" t="s">
        <v>1</v>
      </c>
      <c r="L162" s="39"/>
      <c r="M162" s="210" t="s">
        <v>1</v>
      </c>
      <c r="N162" s="211" t="s">
        <v>44</v>
      </c>
      <c r="O162" s="71"/>
      <c r="P162" s="212">
        <f t="shared" si="11"/>
        <v>0</v>
      </c>
      <c r="Q162" s="212">
        <v>0</v>
      </c>
      <c r="R162" s="212">
        <f t="shared" si="12"/>
        <v>0</v>
      </c>
      <c r="S162" s="212">
        <v>0</v>
      </c>
      <c r="T162" s="213">
        <f t="shared" si="13"/>
        <v>0</v>
      </c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R162" s="214" t="s">
        <v>133</v>
      </c>
      <c r="AT162" s="214" t="s">
        <v>135</v>
      </c>
      <c r="AU162" s="214" t="s">
        <v>88</v>
      </c>
      <c r="AY162" s="17" t="s">
        <v>132</v>
      </c>
      <c r="BE162" s="215">
        <f t="shared" si="14"/>
        <v>0</v>
      </c>
      <c r="BF162" s="215">
        <f t="shared" si="15"/>
        <v>0</v>
      </c>
      <c r="BG162" s="215">
        <f t="shared" si="16"/>
        <v>0</v>
      </c>
      <c r="BH162" s="215">
        <f t="shared" si="17"/>
        <v>0</v>
      </c>
      <c r="BI162" s="215">
        <f t="shared" si="18"/>
        <v>0</v>
      </c>
      <c r="BJ162" s="17" t="s">
        <v>86</v>
      </c>
      <c r="BK162" s="215">
        <f t="shared" si="19"/>
        <v>0</v>
      </c>
      <c r="BL162" s="17" t="s">
        <v>133</v>
      </c>
      <c r="BM162" s="214" t="s">
        <v>725</v>
      </c>
    </row>
    <row r="163" spans="1:65" s="2" customFormat="1" ht="16.5" customHeight="1" x14ac:dyDescent="0.2">
      <c r="A163" s="34"/>
      <c r="B163" s="35"/>
      <c r="C163" s="203" t="s">
        <v>354</v>
      </c>
      <c r="D163" s="203" t="s">
        <v>135</v>
      </c>
      <c r="E163" s="204" t="s">
        <v>726</v>
      </c>
      <c r="F163" s="205" t="s">
        <v>677</v>
      </c>
      <c r="G163" s="206" t="s">
        <v>167</v>
      </c>
      <c r="H163" s="207">
        <v>90</v>
      </c>
      <c r="I163" s="208"/>
      <c r="J163" s="209">
        <f t="shared" si="10"/>
        <v>0</v>
      </c>
      <c r="K163" s="205" t="s">
        <v>1</v>
      </c>
      <c r="L163" s="39"/>
      <c r="M163" s="210" t="s">
        <v>1</v>
      </c>
      <c r="N163" s="211" t="s">
        <v>44</v>
      </c>
      <c r="O163" s="71"/>
      <c r="P163" s="212">
        <f t="shared" si="11"/>
        <v>0</v>
      </c>
      <c r="Q163" s="212">
        <v>0</v>
      </c>
      <c r="R163" s="212">
        <f t="shared" si="12"/>
        <v>0</v>
      </c>
      <c r="S163" s="212">
        <v>0</v>
      </c>
      <c r="T163" s="213">
        <f t="shared" si="13"/>
        <v>0</v>
      </c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R163" s="214" t="s">
        <v>133</v>
      </c>
      <c r="AT163" s="214" t="s">
        <v>135</v>
      </c>
      <c r="AU163" s="214" t="s">
        <v>88</v>
      </c>
      <c r="AY163" s="17" t="s">
        <v>132</v>
      </c>
      <c r="BE163" s="215">
        <f t="shared" si="14"/>
        <v>0</v>
      </c>
      <c r="BF163" s="215">
        <f t="shared" si="15"/>
        <v>0</v>
      </c>
      <c r="BG163" s="215">
        <f t="shared" si="16"/>
        <v>0</v>
      </c>
      <c r="BH163" s="215">
        <f t="shared" si="17"/>
        <v>0</v>
      </c>
      <c r="BI163" s="215">
        <f t="shared" si="18"/>
        <v>0</v>
      </c>
      <c r="BJ163" s="17" t="s">
        <v>86</v>
      </c>
      <c r="BK163" s="215">
        <f t="shared" si="19"/>
        <v>0</v>
      </c>
      <c r="BL163" s="17" t="s">
        <v>133</v>
      </c>
      <c r="BM163" s="214" t="s">
        <v>727</v>
      </c>
    </row>
    <row r="164" spans="1:65" s="2" customFormat="1" ht="16.5" customHeight="1" x14ac:dyDescent="0.2">
      <c r="A164" s="34"/>
      <c r="B164" s="35"/>
      <c r="C164" s="203" t="s">
        <v>359</v>
      </c>
      <c r="D164" s="203" t="s">
        <v>135</v>
      </c>
      <c r="E164" s="204" t="s">
        <v>728</v>
      </c>
      <c r="F164" s="205" t="s">
        <v>680</v>
      </c>
      <c r="G164" s="206" t="s">
        <v>625</v>
      </c>
      <c r="H164" s="207">
        <v>30</v>
      </c>
      <c r="I164" s="208"/>
      <c r="J164" s="209">
        <f t="shared" si="10"/>
        <v>0</v>
      </c>
      <c r="K164" s="205" t="s">
        <v>1</v>
      </c>
      <c r="L164" s="39"/>
      <c r="M164" s="210" t="s">
        <v>1</v>
      </c>
      <c r="N164" s="211" t="s">
        <v>44</v>
      </c>
      <c r="O164" s="71"/>
      <c r="P164" s="212">
        <f t="shared" si="11"/>
        <v>0</v>
      </c>
      <c r="Q164" s="212">
        <v>0</v>
      </c>
      <c r="R164" s="212">
        <f t="shared" si="12"/>
        <v>0</v>
      </c>
      <c r="S164" s="212">
        <v>0</v>
      </c>
      <c r="T164" s="213">
        <f t="shared" si="13"/>
        <v>0</v>
      </c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R164" s="214" t="s">
        <v>133</v>
      </c>
      <c r="AT164" s="214" t="s">
        <v>135</v>
      </c>
      <c r="AU164" s="214" t="s">
        <v>88</v>
      </c>
      <c r="AY164" s="17" t="s">
        <v>132</v>
      </c>
      <c r="BE164" s="215">
        <f t="shared" si="14"/>
        <v>0</v>
      </c>
      <c r="BF164" s="215">
        <f t="shared" si="15"/>
        <v>0</v>
      </c>
      <c r="BG164" s="215">
        <f t="shared" si="16"/>
        <v>0</v>
      </c>
      <c r="BH164" s="215">
        <f t="shared" si="17"/>
        <v>0</v>
      </c>
      <c r="BI164" s="215">
        <f t="shared" si="18"/>
        <v>0</v>
      </c>
      <c r="BJ164" s="17" t="s">
        <v>86</v>
      </c>
      <c r="BK164" s="215">
        <f t="shared" si="19"/>
        <v>0</v>
      </c>
      <c r="BL164" s="17" t="s">
        <v>133</v>
      </c>
      <c r="BM164" s="214" t="s">
        <v>729</v>
      </c>
    </row>
    <row r="165" spans="1:65" s="2" customFormat="1" ht="16.5" customHeight="1" x14ac:dyDescent="0.2">
      <c r="A165" s="34"/>
      <c r="B165" s="35"/>
      <c r="C165" s="203" t="s">
        <v>363</v>
      </c>
      <c r="D165" s="203" t="s">
        <v>135</v>
      </c>
      <c r="E165" s="204" t="s">
        <v>730</v>
      </c>
      <c r="F165" s="205" t="s">
        <v>683</v>
      </c>
      <c r="G165" s="206" t="s">
        <v>625</v>
      </c>
      <c r="H165" s="207">
        <v>30</v>
      </c>
      <c r="I165" s="208"/>
      <c r="J165" s="209">
        <f t="shared" si="10"/>
        <v>0</v>
      </c>
      <c r="K165" s="205" t="s">
        <v>1</v>
      </c>
      <c r="L165" s="39"/>
      <c r="M165" s="210" t="s">
        <v>1</v>
      </c>
      <c r="N165" s="211" t="s">
        <v>44</v>
      </c>
      <c r="O165" s="71"/>
      <c r="P165" s="212">
        <f t="shared" si="11"/>
        <v>0</v>
      </c>
      <c r="Q165" s="212">
        <v>0</v>
      </c>
      <c r="R165" s="212">
        <f t="shared" si="12"/>
        <v>0</v>
      </c>
      <c r="S165" s="212">
        <v>0</v>
      </c>
      <c r="T165" s="213">
        <f t="shared" si="13"/>
        <v>0</v>
      </c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R165" s="214" t="s">
        <v>133</v>
      </c>
      <c r="AT165" s="214" t="s">
        <v>135</v>
      </c>
      <c r="AU165" s="214" t="s">
        <v>88</v>
      </c>
      <c r="AY165" s="17" t="s">
        <v>132</v>
      </c>
      <c r="BE165" s="215">
        <f t="shared" si="14"/>
        <v>0</v>
      </c>
      <c r="BF165" s="215">
        <f t="shared" si="15"/>
        <v>0</v>
      </c>
      <c r="BG165" s="215">
        <f t="shared" si="16"/>
        <v>0</v>
      </c>
      <c r="BH165" s="215">
        <f t="shared" si="17"/>
        <v>0</v>
      </c>
      <c r="BI165" s="215">
        <f t="shared" si="18"/>
        <v>0</v>
      </c>
      <c r="BJ165" s="17" t="s">
        <v>86</v>
      </c>
      <c r="BK165" s="215">
        <f t="shared" si="19"/>
        <v>0</v>
      </c>
      <c r="BL165" s="17" t="s">
        <v>133</v>
      </c>
      <c r="BM165" s="214" t="s">
        <v>731</v>
      </c>
    </row>
    <row r="166" spans="1:65" s="2" customFormat="1" ht="16.5" customHeight="1" x14ac:dyDescent="0.2">
      <c r="A166" s="34"/>
      <c r="B166" s="35"/>
      <c r="C166" s="203" t="s">
        <v>369</v>
      </c>
      <c r="D166" s="203" t="s">
        <v>135</v>
      </c>
      <c r="E166" s="204" t="s">
        <v>732</v>
      </c>
      <c r="F166" s="205" t="s">
        <v>686</v>
      </c>
      <c r="G166" s="206" t="s">
        <v>193</v>
      </c>
      <c r="H166" s="207">
        <v>1</v>
      </c>
      <c r="I166" s="208"/>
      <c r="J166" s="209">
        <f t="shared" si="10"/>
        <v>0</v>
      </c>
      <c r="K166" s="205" t="s">
        <v>1</v>
      </c>
      <c r="L166" s="39"/>
      <c r="M166" s="210" t="s">
        <v>1</v>
      </c>
      <c r="N166" s="211" t="s">
        <v>44</v>
      </c>
      <c r="O166" s="71"/>
      <c r="P166" s="212">
        <f t="shared" si="11"/>
        <v>0</v>
      </c>
      <c r="Q166" s="212">
        <v>0</v>
      </c>
      <c r="R166" s="212">
        <f t="shared" si="12"/>
        <v>0</v>
      </c>
      <c r="S166" s="212">
        <v>0</v>
      </c>
      <c r="T166" s="213">
        <f t="shared" si="13"/>
        <v>0</v>
      </c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R166" s="214" t="s">
        <v>133</v>
      </c>
      <c r="AT166" s="214" t="s">
        <v>135</v>
      </c>
      <c r="AU166" s="214" t="s">
        <v>88</v>
      </c>
      <c r="AY166" s="17" t="s">
        <v>132</v>
      </c>
      <c r="BE166" s="215">
        <f t="shared" si="14"/>
        <v>0</v>
      </c>
      <c r="BF166" s="215">
        <f t="shared" si="15"/>
        <v>0</v>
      </c>
      <c r="BG166" s="215">
        <f t="shared" si="16"/>
        <v>0</v>
      </c>
      <c r="BH166" s="215">
        <f t="shared" si="17"/>
        <v>0</v>
      </c>
      <c r="BI166" s="215">
        <f t="shared" si="18"/>
        <v>0</v>
      </c>
      <c r="BJ166" s="17" t="s">
        <v>86</v>
      </c>
      <c r="BK166" s="215">
        <f t="shared" si="19"/>
        <v>0</v>
      </c>
      <c r="BL166" s="17" t="s">
        <v>133</v>
      </c>
      <c r="BM166" s="214" t="s">
        <v>733</v>
      </c>
    </row>
    <row r="167" spans="1:65" s="12" customFormat="1" ht="22.9" customHeight="1" x14ac:dyDescent="0.2">
      <c r="B167" s="187"/>
      <c r="C167" s="188"/>
      <c r="D167" s="189" t="s">
        <v>78</v>
      </c>
      <c r="E167" s="201" t="s">
        <v>133</v>
      </c>
      <c r="F167" s="201" t="s">
        <v>734</v>
      </c>
      <c r="G167" s="188"/>
      <c r="H167" s="188"/>
      <c r="I167" s="191"/>
      <c r="J167" s="202">
        <f>BK167</f>
        <v>0</v>
      </c>
      <c r="K167" s="188"/>
      <c r="L167" s="193"/>
      <c r="M167" s="194"/>
      <c r="N167" s="195"/>
      <c r="O167" s="195"/>
      <c r="P167" s="196">
        <f>P168</f>
        <v>0</v>
      </c>
      <c r="Q167" s="195"/>
      <c r="R167" s="196">
        <f>R168</f>
        <v>0.38152000000000003</v>
      </c>
      <c r="S167" s="195"/>
      <c r="T167" s="197">
        <f>T168</f>
        <v>0</v>
      </c>
      <c r="AR167" s="198" t="s">
        <v>86</v>
      </c>
      <c r="AT167" s="199" t="s">
        <v>78</v>
      </c>
      <c r="AU167" s="199" t="s">
        <v>86</v>
      </c>
      <c r="AY167" s="198" t="s">
        <v>132</v>
      </c>
      <c r="BK167" s="200">
        <f>BK168</f>
        <v>0</v>
      </c>
    </row>
    <row r="168" spans="1:65" s="2" customFormat="1" ht="21.75" customHeight="1" x14ac:dyDescent="0.2">
      <c r="A168" s="34"/>
      <c r="B168" s="35"/>
      <c r="C168" s="203" t="s">
        <v>374</v>
      </c>
      <c r="D168" s="203" t="s">
        <v>135</v>
      </c>
      <c r="E168" s="204" t="s">
        <v>735</v>
      </c>
      <c r="F168" s="205" t="s">
        <v>736</v>
      </c>
      <c r="G168" s="206" t="s">
        <v>193</v>
      </c>
      <c r="H168" s="207">
        <v>1</v>
      </c>
      <c r="I168" s="208"/>
      <c r="J168" s="209">
        <f>ROUND(I168*H168,2)</f>
        <v>0</v>
      </c>
      <c r="K168" s="205" t="s">
        <v>1</v>
      </c>
      <c r="L168" s="39"/>
      <c r="M168" s="210" t="s">
        <v>1</v>
      </c>
      <c r="N168" s="211" t="s">
        <v>44</v>
      </c>
      <c r="O168" s="71"/>
      <c r="P168" s="212">
        <f>O168*H168</f>
        <v>0</v>
      </c>
      <c r="Q168" s="212">
        <v>0.38152000000000003</v>
      </c>
      <c r="R168" s="212">
        <f>Q168*H168</f>
        <v>0.38152000000000003</v>
      </c>
      <c r="S168" s="212">
        <v>0</v>
      </c>
      <c r="T168" s="213">
        <f>S168*H168</f>
        <v>0</v>
      </c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R168" s="214" t="s">
        <v>133</v>
      </c>
      <c r="AT168" s="214" t="s">
        <v>135</v>
      </c>
      <c r="AU168" s="214" t="s">
        <v>88</v>
      </c>
      <c r="AY168" s="17" t="s">
        <v>132</v>
      </c>
      <c r="BE168" s="215">
        <f>IF(N168="základní",J168,0)</f>
        <v>0</v>
      </c>
      <c r="BF168" s="215">
        <f>IF(N168="snížená",J168,0)</f>
        <v>0</v>
      </c>
      <c r="BG168" s="215">
        <f>IF(N168="zákl. přenesená",J168,0)</f>
        <v>0</v>
      </c>
      <c r="BH168" s="215">
        <f>IF(N168="sníž. přenesená",J168,0)</f>
        <v>0</v>
      </c>
      <c r="BI168" s="215">
        <f>IF(N168="nulová",J168,0)</f>
        <v>0</v>
      </c>
      <c r="BJ168" s="17" t="s">
        <v>86</v>
      </c>
      <c r="BK168" s="215">
        <f>ROUND(I168*H168,2)</f>
        <v>0</v>
      </c>
      <c r="BL168" s="17" t="s">
        <v>133</v>
      </c>
      <c r="BM168" s="214" t="s">
        <v>737</v>
      </c>
    </row>
    <row r="169" spans="1:65" s="12" customFormat="1" ht="22.9" customHeight="1" x14ac:dyDescent="0.2">
      <c r="B169" s="187"/>
      <c r="C169" s="188"/>
      <c r="D169" s="189" t="s">
        <v>78</v>
      </c>
      <c r="E169" s="201" t="s">
        <v>164</v>
      </c>
      <c r="F169" s="201" t="s">
        <v>738</v>
      </c>
      <c r="G169" s="188"/>
      <c r="H169" s="188"/>
      <c r="I169" s="191"/>
      <c r="J169" s="202">
        <f>BK169</f>
        <v>0</v>
      </c>
      <c r="K169" s="188"/>
      <c r="L169" s="193"/>
      <c r="M169" s="194"/>
      <c r="N169" s="195"/>
      <c r="O169" s="195"/>
      <c r="P169" s="196">
        <f>P170</f>
        <v>0</v>
      </c>
      <c r="Q169" s="195"/>
      <c r="R169" s="196">
        <f>R170</f>
        <v>0</v>
      </c>
      <c r="S169" s="195"/>
      <c r="T169" s="197">
        <f>T170</f>
        <v>0</v>
      </c>
      <c r="AR169" s="198" t="s">
        <v>86</v>
      </c>
      <c r="AT169" s="199" t="s">
        <v>78</v>
      </c>
      <c r="AU169" s="199" t="s">
        <v>86</v>
      </c>
      <c r="AY169" s="198" t="s">
        <v>132</v>
      </c>
      <c r="BK169" s="200">
        <f>BK170</f>
        <v>0</v>
      </c>
    </row>
    <row r="170" spans="1:65" s="2" customFormat="1" ht="16.5" customHeight="1" x14ac:dyDescent="0.2">
      <c r="A170" s="34"/>
      <c r="B170" s="35"/>
      <c r="C170" s="203" t="s">
        <v>379</v>
      </c>
      <c r="D170" s="203" t="s">
        <v>135</v>
      </c>
      <c r="E170" s="204" t="s">
        <v>739</v>
      </c>
      <c r="F170" s="205" t="s">
        <v>740</v>
      </c>
      <c r="G170" s="206" t="s">
        <v>193</v>
      </c>
      <c r="H170" s="207">
        <v>1</v>
      </c>
      <c r="I170" s="208"/>
      <c r="J170" s="209">
        <f>ROUND(I170*H170,2)</f>
        <v>0</v>
      </c>
      <c r="K170" s="205" t="s">
        <v>1</v>
      </c>
      <c r="L170" s="39"/>
      <c r="M170" s="262" t="s">
        <v>1</v>
      </c>
      <c r="N170" s="263" t="s">
        <v>44</v>
      </c>
      <c r="O170" s="264"/>
      <c r="P170" s="265">
        <f>O170*H170</f>
        <v>0</v>
      </c>
      <c r="Q170" s="265">
        <v>0</v>
      </c>
      <c r="R170" s="265">
        <f>Q170*H170</f>
        <v>0</v>
      </c>
      <c r="S170" s="265">
        <v>0</v>
      </c>
      <c r="T170" s="266">
        <f>S170*H170</f>
        <v>0</v>
      </c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R170" s="214" t="s">
        <v>133</v>
      </c>
      <c r="AT170" s="214" t="s">
        <v>135</v>
      </c>
      <c r="AU170" s="214" t="s">
        <v>88</v>
      </c>
      <c r="AY170" s="17" t="s">
        <v>132</v>
      </c>
      <c r="BE170" s="215">
        <f>IF(N170="základní",J170,0)</f>
        <v>0</v>
      </c>
      <c r="BF170" s="215">
        <f>IF(N170="snížená",J170,0)</f>
        <v>0</v>
      </c>
      <c r="BG170" s="215">
        <f>IF(N170="zákl. přenesená",J170,0)</f>
        <v>0</v>
      </c>
      <c r="BH170" s="215">
        <f>IF(N170="sníž. přenesená",J170,0)</f>
        <v>0</v>
      </c>
      <c r="BI170" s="215">
        <f>IF(N170="nulová",J170,0)</f>
        <v>0</v>
      </c>
      <c r="BJ170" s="17" t="s">
        <v>86</v>
      </c>
      <c r="BK170" s="215">
        <f>ROUND(I170*H170,2)</f>
        <v>0</v>
      </c>
      <c r="BL170" s="17" t="s">
        <v>133</v>
      </c>
      <c r="BM170" s="214" t="s">
        <v>741</v>
      </c>
    </row>
    <row r="171" spans="1:65" s="2" customFormat="1" ht="6.95" customHeight="1" x14ac:dyDescent="0.2">
      <c r="A171" s="34"/>
      <c r="B171" s="54"/>
      <c r="C171" s="55"/>
      <c r="D171" s="55"/>
      <c r="E171" s="55"/>
      <c r="F171" s="55"/>
      <c r="G171" s="55"/>
      <c r="H171" s="55"/>
      <c r="I171" s="152"/>
      <c r="J171" s="55"/>
      <c r="K171" s="55"/>
      <c r="L171" s="39"/>
      <c r="M171" s="34"/>
      <c r="O171" s="34"/>
      <c r="P171" s="34"/>
      <c r="Q171" s="34"/>
      <c r="R171" s="34"/>
      <c r="S171" s="34"/>
      <c r="T171" s="34"/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</row>
  </sheetData>
  <sheetProtection algorithmName="SHA-512" hashValue="uOyiTAxAUDNm0tjg+cqf6cFQZapVEv/iCsH9q3a86A7MQwUq+E/hrRfLKdxzqVsJZmzlQXtBKWXTwTETiRZpWw==" saltValue="WKzvKo9Ofw6ZU/vUi9voWSsBIGsJ3rWmOYFrBZSf+Mo9uhyWlbZTwHgBG6tpyt2VXCAs8lTFqsKocNlxLf9Urw==" spinCount="100000" sheet="1" objects="1" scenarios="1" formatColumns="0" formatRows="0" autoFilter="0"/>
  <autoFilter ref="C121:K170"/>
  <mergeCells count="9">
    <mergeCell ref="E87:H87"/>
    <mergeCell ref="E112:H112"/>
    <mergeCell ref="E114:H114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28"/>
  <sheetViews>
    <sheetView showGridLines="0" workbookViewId="0"/>
  </sheetViews>
  <sheetFormatPr defaultRowHeight="15" x14ac:dyDescent="0.2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08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 x14ac:dyDescent="0.2">
      <c r="I2" s="108"/>
      <c r="L2" s="307"/>
      <c r="M2" s="307"/>
      <c r="N2" s="307"/>
      <c r="O2" s="307"/>
      <c r="P2" s="307"/>
      <c r="Q2" s="307"/>
      <c r="R2" s="307"/>
      <c r="S2" s="307"/>
      <c r="T2" s="307"/>
      <c r="U2" s="307"/>
      <c r="V2" s="307"/>
      <c r="AT2" s="17" t="s">
        <v>93</v>
      </c>
    </row>
    <row r="3" spans="1:46" s="1" customFormat="1" ht="6.95" customHeight="1" x14ac:dyDescent="0.2">
      <c r="B3" s="109"/>
      <c r="C3" s="110"/>
      <c r="D3" s="110"/>
      <c r="E3" s="110"/>
      <c r="F3" s="110"/>
      <c r="G3" s="110"/>
      <c r="H3" s="110"/>
      <c r="I3" s="111"/>
      <c r="J3" s="110"/>
      <c r="K3" s="110"/>
      <c r="L3" s="20"/>
      <c r="AT3" s="17" t="s">
        <v>88</v>
      </c>
    </row>
    <row r="4" spans="1:46" s="1" customFormat="1" ht="24.95" customHeight="1" x14ac:dyDescent="0.2">
      <c r="B4" s="20"/>
      <c r="D4" s="112" t="s">
        <v>94</v>
      </c>
      <c r="I4" s="108"/>
      <c r="L4" s="20"/>
      <c r="M4" s="113" t="s">
        <v>10</v>
      </c>
      <c r="AT4" s="17" t="s">
        <v>4</v>
      </c>
    </row>
    <row r="5" spans="1:46" s="1" customFormat="1" ht="6.95" customHeight="1" x14ac:dyDescent="0.2">
      <c r="B5" s="20"/>
      <c r="I5" s="108"/>
      <c r="L5" s="20"/>
    </row>
    <row r="6" spans="1:46" s="1" customFormat="1" ht="12" customHeight="1" x14ac:dyDescent="0.2">
      <c r="B6" s="20"/>
      <c r="D6" s="114" t="s">
        <v>16</v>
      </c>
      <c r="I6" s="108"/>
      <c r="L6" s="20"/>
    </row>
    <row r="7" spans="1:46" s="1" customFormat="1" ht="16.5" customHeight="1" x14ac:dyDescent="0.2">
      <c r="B7" s="20"/>
      <c r="E7" s="308" t="str">
        <f>'Rekapitulace stavby'!K6</f>
        <v>VD Štěchovice - generální oprava mostovky</v>
      </c>
      <c r="F7" s="309"/>
      <c r="G7" s="309"/>
      <c r="H7" s="309"/>
      <c r="I7" s="108"/>
      <c r="L7" s="20"/>
    </row>
    <row r="8" spans="1:46" s="2" customFormat="1" ht="12" customHeight="1" x14ac:dyDescent="0.2">
      <c r="A8" s="34"/>
      <c r="B8" s="39"/>
      <c r="C8" s="34"/>
      <c r="D8" s="114" t="s">
        <v>95</v>
      </c>
      <c r="E8" s="34"/>
      <c r="F8" s="34"/>
      <c r="G8" s="34"/>
      <c r="H8" s="34"/>
      <c r="I8" s="115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 x14ac:dyDescent="0.2">
      <c r="A9" s="34"/>
      <c r="B9" s="39"/>
      <c r="C9" s="34"/>
      <c r="D9" s="34"/>
      <c r="E9" s="310" t="s">
        <v>742</v>
      </c>
      <c r="F9" s="311"/>
      <c r="G9" s="311"/>
      <c r="H9" s="311"/>
      <c r="I9" s="115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1.25" x14ac:dyDescent="0.2">
      <c r="A10" s="34"/>
      <c r="B10" s="39"/>
      <c r="C10" s="34"/>
      <c r="D10" s="34"/>
      <c r="E10" s="34"/>
      <c r="F10" s="34"/>
      <c r="G10" s="34"/>
      <c r="H10" s="34"/>
      <c r="I10" s="115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 x14ac:dyDescent="0.2">
      <c r="A11" s="34"/>
      <c r="B11" s="39"/>
      <c r="C11" s="34"/>
      <c r="D11" s="114" t="s">
        <v>18</v>
      </c>
      <c r="E11" s="34"/>
      <c r="F11" s="116" t="s">
        <v>1</v>
      </c>
      <c r="G11" s="34"/>
      <c r="H11" s="34"/>
      <c r="I11" s="117" t="s">
        <v>19</v>
      </c>
      <c r="J11" s="116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 x14ac:dyDescent="0.2">
      <c r="A12" s="34"/>
      <c r="B12" s="39"/>
      <c r="C12" s="34"/>
      <c r="D12" s="114" t="s">
        <v>20</v>
      </c>
      <c r="E12" s="34"/>
      <c r="F12" s="116" t="s">
        <v>21</v>
      </c>
      <c r="G12" s="34"/>
      <c r="H12" s="34"/>
      <c r="I12" s="117" t="s">
        <v>22</v>
      </c>
      <c r="J12" s="118" t="str">
        <f>'Rekapitulace stavby'!AN8</f>
        <v>6. 12. 2019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 x14ac:dyDescent="0.2">
      <c r="A13" s="34"/>
      <c r="B13" s="39"/>
      <c r="C13" s="34"/>
      <c r="D13" s="34"/>
      <c r="E13" s="34"/>
      <c r="F13" s="34"/>
      <c r="G13" s="34"/>
      <c r="H13" s="34"/>
      <c r="I13" s="115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 x14ac:dyDescent="0.2">
      <c r="A14" s="34"/>
      <c r="B14" s="39"/>
      <c r="C14" s="34"/>
      <c r="D14" s="114" t="s">
        <v>24</v>
      </c>
      <c r="E14" s="34"/>
      <c r="F14" s="34"/>
      <c r="G14" s="34"/>
      <c r="H14" s="34"/>
      <c r="I14" s="117" t="s">
        <v>25</v>
      </c>
      <c r="J14" s="116" t="s">
        <v>1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 x14ac:dyDescent="0.2">
      <c r="A15" s="34"/>
      <c r="B15" s="39"/>
      <c r="C15" s="34"/>
      <c r="D15" s="34"/>
      <c r="E15" s="116" t="s">
        <v>26</v>
      </c>
      <c r="F15" s="34"/>
      <c r="G15" s="34"/>
      <c r="H15" s="34"/>
      <c r="I15" s="117" t="s">
        <v>27</v>
      </c>
      <c r="J15" s="116" t="s">
        <v>1</v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 x14ac:dyDescent="0.2">
      <c r="A16" s="34"/>
      <c r="B16" s="39"/>
      <c r="C16" s="34"/>
      <c r="D16" s="34"/>
      <c r="E16" s="34"/>
      <c r="F16" s="34"/>
      <c r="G16" s="34"/>
      <c r="H16" s="34"/>
      <c r="I16" s="115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 x14ac:dyDescent="0.2">
      <c r="A17" s="34"/>
      <c r="B17" s="39"/>
      <c r="C17" s="34"/>
      <c r="D17" s="114" t="s">
        <v>28</v>
      </c>
      <c r="E17" s="34"/>
      <c r="F17" s="34"/>
      <c r="G17" s="34"/>
      <c r="H17" s="34"/>
      <c r="I17" s="117" t="s">
        <v>25</v>
      </c>
      <c r="J17" s="30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 x14ac:dyDescent="0.2">
      <c r="A18" s="34"/>
      <c r="B18" s="39"/>
      <c r="C18" s="34"/>
      <c r="D18" s="34"/>
      <c r="E18" s="312" t="str">
        <f>'Rekapitulace stavby'!E14</f>
        <v>Vyplň údaj</v>
      </c>
      <c r="F18" s="313"/>
      <c r="G18" s="313"/>
      <c r="H18" s="313"/>
      <c r="I18" s="117" t="s">
        <v>27</v>
      </c>
      <c r="J18" s="30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 x14ac:dyDescent="0.2">
      <c r="A19" s="34"/>
      <c r="B19" s="39"/>
      <c r="C19" s="34"/>
      <c r="D19" s="34"/>
      <c r="E19" s="34"/>
      <c r="F19" s="34"/>
      <c r="G19" s="34"/>
      <c r="H19" s="34"/>
      <c r="I19" s="115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 x14ac:dyDescent="0.2">
      <c r="A20" s="34"/>
      <c r="B20" s="39"/>
      <c r="C20" s="34"/>
      <c r="D20" s="114" t="s">
        <v>30</v>
      </c>
      <c r="E20" s="34"/>
      <c r="F20" s="34"/>
      <c r="G20" s="34"/>
      <c r="H20" s="34"/>
      <c r="I20" s="117" t="s">
        <v>25</v>
      </c>
      <c r="J20" s="116" t="s">
        <v>31</v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 x14ac:dyDescent="0.2">
      <c r="A21" s="34"/>
      <c r="B21" s="39"/>
      <c r="C21" s="34"/>
      <c r="D21" s="34"/>
      <c r="E21" s="116" t="s">
        <v>743</v>
      </c>
      <c r="F21" s="34"/>
      <c r="G21" s="34"/>
      <c r="H21" s="34"/>
      <c r="I21" s="117" t="s">
        <v>27</v>
      </c>
      <c r="J21" s="116" t="s">
        <v>1</v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 x14ac:dyDescent="0.2">
      <c r="A22" s="34"/>
      <c r="B22" s="39"/>
      <c r="C22" s="34"/>
      <c r="D22" s="34"/>
      <c r="E22" s="34"/>
      <c r="F22" s="34"/>
      <c r="G22" s="34"/>
      <c r="H22" s="34"/>
      <c r="I22" s="115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 x14ac:dyDescent="0.2">
      <c r="A23" s="34"/>
      <c r="B23" s="39"/>
      <c r="C23" s="34"/>
      <c r="D23" s="114" t="s">
        <v>34</v>
      </c>
      <c r="E23" s="34"/>
      <c r="F23" s="34"/>
      <c r="G23" s="34"/>
      <c r="H23" s="34"/>
      <c r="I23" s="117" t="s">
        <v>25</v>
      </c>
      <c r="J23" s="116" t="s">
        <v>35</v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 x14ac:dyDescent="0.2">
      <c r="A24" s="34"/>
      <c r="B24" s="39"/>
      <c r="C24" s="34"/>
      <c r="D24" s="34"/>
      <c r="E24" s="116" t="s">
        <v>36</v>
      </c>
      <c r="F24" s="34"/>
      <c r="G24" s="34"/>
      <c r="H24" s="34"/>
      <c r="I24" s="117" t="s">
        <v>27</v>
      </c>
      <c r="J24" s="116" t="s">
        <v>1</v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 x14ac:dyDescent="0.2">
      <c r="A25" s="34"/>
      <c r="B25" s="39"/>
      <c r="C25" s="34"/>
      <c r="D25" s="34"/>
      <c r="E25" s="34"/>
      <c r="F25" s="34"/>
      <c r="G25" s="34"/>
      <c r="H25" s="34"/>
      <c r="I25" s="115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 x14ac:dyDescent="0.2">
      <c r="A26" s="34"/>
      <c r="B26" s="39"/>
      <c r="C26" s="34"/>
      <c r="D26" s="114" t="s">
        <v>37</v>
      </c>
      <c r="E26" s="34"/>
      <c r="F26" s="34"/>
      <c r="G26" s="34"/>
      <c r="H26" s="34"/>
      <c r="I26" s="115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23.25" customHeight="1" x14ac:dyDescent="0.2">
      <c r="A27" s="119"/>
      <c r="B27" s="120"/>
      <c r="C27" s="119"/>
      <c r="D27" s="119"/>
      <c r="E27" s="314" t="s">
        <v>38</v>
      </c>
      <c r="F27" s="314"/>
      <c r="G27" s="314"/>
      <c r="H27" s="314"/>
      <c r="I27" s="121"/>
      <c r="J27" s="119"/>
      <c r="K27" s="119"/>
      <c r="L27" s="122"/>
      <c r="S27" s="119"/>
      <c r="T27" s="119"/>
      <c r="U27" s="119"/>
      <c r="V27" s="119"/>
      <c r="W27" s="119"/>
      <c r="X27" s="119"/>
      <c r="Y27" s="119"/>
      <c r="Z27" s="119"/>
      <c r="AA27" s="119"/>
      <c r="AB27" s="119"/>
      <c r="AC27" s="119"/>
      <c r="AD27" s="119"/>
      <c r="AE27" s="119"/>
    </row>
    <row r="28" spans="1:31" s="2" customFormat="1" ht="6.95" customHeight="1" x14ac:dyDescent="0.2">
      <c r="A28" s="34"/>
      <c r="B28" s="39"/>
      <c r="C28" s="34"/>
      <c r="D28" s="34"/>
      <c r="E28" s="34"/>
      <c r="F28" s="34"/>
      <c r="G28" s="34"/>
      <c r="H28" s="34"/>
      <c r="I28" s="115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 x14ac:dyDescent="0.2">
      <c r="A29" s="34"/>
      <c r="B29" s="39"/>
      <c r="C29" s="34"/>
      <c r="D29" s="123"/>
      <c r="E29" s="123"/>
      <c r="F29" s="123"/>
      <c r="G29" s="123"/>
      <c r="H29" s="123"/>
      <c r="I29" s="124"/>
      <c r="J29" s="123"/>
      <c r="K29" s="123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 x14ac:dyDescent="0.2">
      <c r="A30" s="34"/>
      <c r="B30" s="39"/>
      <c r="C30" s="34"/>
      <c r="D30" s="125" t="s">
        <v>39</v>
      </c>
      <c r="E30" s="34"/>
      <c r="F30" s="34"/>
      <c r="G30" s="34"/>
      <c r="H30" s="34"/>
      <c r="I30" s="115"/>
      <c r="J30" s="126">
        <f>ROUND(J119,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 x14ac:dyDescent="0.2">
      <c r="A31" s="34"/>
      <c r="B31" s="39"/>
      <c r="C31" s="34"/>
      <c r="D31" s="123"/>
      <c r="E31" s="123"/>
      <c r="F31" s="123"/>
      <c r="G31" s="123"/>
      <c r="H31" s="123"/>
      <c r="I31" s="124"/>
      <c r="J31" s="123"/>
      <c r="K31" s="123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 x14ac:dyDescent="0.2">
      <c r="A32" s="34"/>
      <c r="B32" s="39"/>
      <c r="C32" s="34"/>
      <c r="D32" s="34"/>
      <c r="E32" s="34"/>
      <c r="F32" s="127" t="s">
        <v>41</v>
      </c>
      <c r="G32" s="34"/>
      <c r="H32" s="34"/>
      <c r="I32" s="128" t="s">
        <v>40</v>
      </c>
      <c r="J32" s="127" t="s">
        <v>42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 x14ac:dyDescent="0.2">
      <c r="A33" s="34"/>
      <c r="B33" s="39"/>
      <c r="C33" s="34"/>
      <c r="D33" s="129" t="s">
        <v>43</v>
      </c>
      <c r="E33" s="114" t="s">
        <v>44</v>
      </c>
      <c r="F33" s="130">
        <f>ROUND((SUM(BE119:BE127)),  2)</f>
        <v>0</v>
      </c>
      <c r="G33" s="34"/>
      <c r="H33" s="34"/>
      <c r="I33" s="131">
        <v>0.21</v>
      </c>
      <c r="J33" s="130">
        <f>ROUND(((SUM(BE119:BE127))*I33),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 x14ac:dyDescent="0.2">
      <c r="A34" s="34"/>
      <c r="B34" s="39"/>
      <c r="C34" s="34"/>
      <c r="D34" s="34"/>
      <c r="E34" s="114" t="s">
        <v>45</v>
      </c>
      <c r="F34" s="130">
        <f>ROUND((SUM(BF119:BF127)),  2)</f>
        <v>0</v>
      </c>
      <c r="G34" s="34"/>
      <c r="H34" s="34"/>
      <c r="I34" s="131">
        <v>0.15</v>
      </c>
      <c r="J34" s="130">
        <f>ROUND(((SUM(BF119:BF127))*I34),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 x14ac:dyDescent="0.2">
      <c r="A35" s="34"/>
      <c r="B35" s="39"/>
      <c r="C35" s="34"/>
      <c r="D35" s="34"/>
      <c r="E35" s="114" t="s">
        <v>46</v>
      </c>
      <c r="F35" s="130">
        <f>ROUND((SUM(BG119:BG127)),  2)</f>
        <v>0</v>
      </c>
      <c r="G35" s="34"/>
      <c r="H35" s="34"/>
      <c r="I35" s="131">
        <v>0.21</v>
      </c>
      <c r="J35" s="130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 x14ac:dyDescent="0.2">
      <c r="A36" s="34"/>
      <c r="B36" s="39"/>
      <c r="C36" s="34"/>
      <c r="D36" s="34"/>
      <c r="E36" s="114" t="s">
        <v>47</v>
      </c>
      <c r="F36" s="130">
        <f>ROUND((SUM(BH119:BH127)),  2)</f>
        <v>0</v>
      </c>
      <c r="G36" s="34"/>
      <c r="H36" s="34"/>
      <c r="I36" s="131">
        <v>0.15</v>
      </c>
      <c r="J36" s="130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 x14ac:dyDescent="0.2">
      <c r="A37" s="34"/>
      <c r="B37" s="39"/>
      <c r="C37" s="34"/>
      <c r="D37" s="34"/>
      <c r="E37" s="114" t="s">
        <v>48</v>
      </c>
      <c r="F37" s="130">
        <f>ROUND((SUM(BI119:BI127)),  2)</f>
        <v>0</v>
      </c>
      <c r="G37" s="34"/>
      <c r="H37" s="34"/>
      <c r="I37" s="131">
        <v>0</v>
      </c>
      <c r="J37" s="130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 x14ac:dyDescent="0.2">
      <c r="A38" s="34"/>
      <c r="B38" s="39"/>
      <c r="C38" s="34"/>
      <c r="D38" s="34"/>
      <c r="E38" s="34"/>
      <c r="F38" s="34"/>
      <c r="G38" s="34"/>
      <c r="H38" s="34"/>
      <c r="I38" s="115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 x14ac:dyDescent="0.2">
      <c r="A39" s="34"/>
      <c r="B39" s="39"/>
      <c r="C39" s="132"/>
      <c r="D39" s="133" t="s">
        <v>49</v>
      </c>
      <c r="E39" s="134"/>
      <c r="F39" s="134"/>
      <c r="G39" s="135" t="s">
        <v>50</v>
      </c>
      <c r="H39" s="136" t="s">
        <v>51</v>
      </c>
      <c r="I39" s="137"/>
      <c r="J39" s="138">
        <f>SUM(J30:J37)</f>
        <v>0</v>
      </c>
      <c r="K39" s="139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 x14ac:dyDescent="0.2">
      <c r="A40" s="34"/>
      <c r="B40" s="39"/>
      <c r="C40" s="34"/>
      <c r="D40" s="34"/>
      <c r="E40" s="34"/>
      <c r="F40" s="34"/>
      <c r="G40" s="34"/>
      <c r="H40" s="34"/>
      <c r="I40" s="115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1" customFormat="1" ht="14.45" customHeight="1" x14ac:dyDescent="0.2">
      <c r="B41" s="20"/>
      <c r="I41" s="108"/>
      <c r="L41" s="20"/>
    </row>
    <row r="42" spans="1:31" s="1" customFormat="1" ht="14.45" customHeight="1" x14ac:dyDescent="0.2">
      <c r="B42" s="20"/>
      <c r="I42" s="108"/>
      <c r="L42" s="20"/>
    </row>
    <row r="43" spans="1:31" s="1" customFormat="1" ht="14.45" customHeight="1" x14ac:dyDescent="0.2">
      <c r="B43" s="20"/>
      <c r="I43" s="108"/>
      <c r="L43" s="20"/>
    </row>
    <row r="44" spans="1:31" s="1" customFormat="1" ht="14.45" customHeight="1" x14ac:dyDescent="0.2">
      <c r="B44" s="20"/>
      <c r="I44" s="108"/>
      <c r="L44" s="20"/>
    </row>
    <row r="45" spans="1:31" s="1" customFormat="1" ht="14.45" customHeight="1" x14ac:dyDescent="0.2">
      <c r="B45" s="20"/>
      <c r="I45" s="108"/>
      <c r="L45" s="20"/>
    </row>
    <row r="46" spans="1:31" s="1" customFormat="1" ht="14.45" customHeight="1" x14ac:dyDescent="0.2">
      <c r="B46" s="20"/>
      <c r="I46" s="108"/>
      <c r="L46" s="20"/>
    </row>
    <row r="47" spans="1:31" s="1" customFormat="1" ht="14.45" customHeight="1" x14ac:dyDescent="0.2">
      <c r="B47" s="20"/>
      <c r="I47" s="108"/>
      <c r="L47" s="20"/>
    </row>
    <row r="48" spans="1:31" s="1" customFormat="1" ht="14.45" customHeight="1" x14ac:dyDescent="0.2">
      <c r="B48" s="20"/>
      <c r="I48" s="108"/>
      <c r="L48" s="20"/>
    </row>
    <row r="49" spans="1:31" s="1" customFormat="1" ht="14.45" customHeight="1" x14ac:dyDescent="0.2">
      <c r="B49" s="20"/>
      <c r="I49" s="108"/>
      <c r="L49" s="20"/>
    </row>
    <row r="50" spans="1:31" s="2" customFormat="1" ht="14.45" customHeight="1" x14ac:dyDescent="0.2">
      <c r="B50" s="51"/>
      <c r="D50" s="140" t="s">
        <v>52</v>
      </c>
      <c r="E50" s="141"/>
      <c r="F50" s="141"/>
      <c r="G50" s="140" t="s">
        <v>53</v>
      </c>
      <c r="H50" s="141"/>
      <c r="I50" s="142"/>
      <c r="J50" s="141"/>
      <c r="K50" s="141"/>
      <c r="L50" s="51"/>
    </row>
    <row r="51" spans="1:31" ht="11.25" x14ac:dyDescent="0.2">
      <c r="B51" s="20"/>
      <c r="L51" s="20"/>
    </row>
    <row r="52" spans="1:31" ht="11.25" x14ac:dyDescent="0.2">
      <c r="B52" s="20"/>
      <c r="L52" s="20"/>
    </row>
    <row r="53" spans="1:31" ht="11.25" x14ac:dyDescent="0.2">
      <c r="B53" s="20"/>
      <c r="L53" s="20"/>
    </row>
    <row r="54" spans="1:31" ht="11.25" x14ac:dyDescent="0.2">
      <c r="B54" s="20"/>
      <c r="L54" s="20"/>
    </row>
    <row r="55" spans="1:31" ht="11.25" x14ac:dyDescent="0.2">
      <c r="B55" s="20"/>
      <c r="L55" s="20"/>
    </row>
    <row r="56" spans="1:31" ht="11.25" x14ac:dyDescent="0.2">
      <c r="B56" s="20"/>
      <c r="L56" s="20"/>
    </row>
    <row r="57" spans="1:31" ht="11.25" x14ac:dyDescent="0.2">
      <c r="B57" s="20"/>
      <c r="L57" s="20"/>
    </row>
    <row r="58" spans="1:31" ht="11.25" x14ac:dyDescent="0.2">
      <c r="B58" s="20"/>
      <c r="L58" s="20"/>
    </row>
    <row r="59" spans="1:31" ht="11.25" x14ac:dyDescent="0.2">
      <c r="B59" s="20"/>
      <c r="L59" s="20"/>
    </row>
    <row r="60" spans="1:31" ht="11.25" x14ac:dyDescent="0.2">
      <c r="B60" s="20"/>
      <c r="L60" s="20"/>
    </row>
    <row r="61" spans="1:31" s="2" customFormat="1" ht="12.75" x14ac:dyDescent="0.2">
      <c r="A61" s="34"/>
      <c r="B61" s="39"/>
      <c r="C61" s="34"/>
      <c r="D61" s="143" t="s">
        <v>54</v>
      </c>
      <c r="E61" s="144"/>
      <c r="F61" s="145" t="s">
        <v>55</v>
      </c>
      <c r="G61" s="143" t="s">
        <v>54</v>
      </c>
      <c r="H61" s="144"/>
      <c r="I61" s="146"/>
      <c r="J61" s="147" t="s">
        <v>55</v>
      </c>
      <c r="K61" s="144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ht="11.25" x14ac:dyDescent="0.2">
      <c r="B62" s="20"/>
      <c r="L62" s="20"/>
    </row>
    <row r="63" spans="1:31" ht="11.25" x14ac:dyDescent="0.2">
      <c r="B63" s="20"/>
      <c r="L63" s="20"/>
    </row>
    <row r="64" spans="1:31" ht="11.25" x14ac:dyDescent="0.2">
      <c r="B64" s="20"/>
      <c r="L64" s="20"/>
    </row>
    <row r="65" spans="1:31" s="2" customFormat="1" ht="12.75" x14ac:dyDescent="0.2">
      <c r="A65" s="34"/>
      <c r="B65" s="39"/>
      <c r="C65" s="34"/>
      <c r="D65" s="140" t="s">
        <v>56</v>
      </c>
      <c r="E65" s="148"/>
      <c r="F65" s="148"/>
      <c r="G65" s="140" t="s">
        <v>57</v>
      </c>
      <c r="H65" s="148"/>
      <c r="I65" s="149"/>
      <c r="J65" s="148"/>
      <c r="K65" s="148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ht="11.25" x14ac:dyDescent="0.2">
      <c r="B66" s="20"/>
      <c r="L66" s="20"/>
    </row>
    <row r="67" spans="1:31" ht="11.25" x14ac:dyDescent="0.2">
      <c r="B67" s="20"/>
      <c r="L67" s="20"/>
    </row>
    <row r="68" spans="1:31" ht="11.25" x14ac:dyDescent="0.2">
      <c r="B68" s="20"/>
      <c r="L68" s="20"/>
    </row>
    <row r="69" spans="1:31" ht="11.25" x14ac:dyDescent="0.2">
      <c r="B69" s="20"/>
      <c r="L69" s="20"/>
    </row>
    <row r="70" spans="1:31" ht="11.25" x14ac:dyDescent="0.2">
      <c r="B70" s="20"/>
      <c r="L70" s="20"/>
    </row>
    <row r="71" spans="1:31" ht="11.25" x14ac:dyDescent="0.2">
      <c r="B71" s="20"/>
      <c r="L71" s="20"/>
    </row>
    <row r="72" spans="1:31" ht="11.25" x14ac:dyDescent="0.2">
      <c r="B72" s="20"/>
      <c r="L72" s="20"/>
    </row>
    <row r="73" spans="1:31" ht="11.25" x14ac:dyDescent="0.2">
      <c r="B73" s="20"/>
      <c r="L73" s="20"/>
    </row>
    <row r="74" spans="1:31" ht="11.25" x14ac:dyDescent="0.2">
      <c r="B74" s="20"/>
      <c r="L74" s="20"/>
    </row>
    <row r="75" spans="1:31" ht="11.25" x14ac:dyDescent="0.2">
      <c r="B75" s="20"/>
      <c r="L75" s="20"/>
    </row>
    <row r="76" spans="1:31" s="2" customFormat="1" ht="12.75" x14ac:dyDescent="0.2">
      <c r="A76" s="34"/>
      <c r="B76" s="39"/>
      <c r="C76" s="34"/>
      <c r="D76" s="143" t="s">
        <v>54</v>
      </c>
      <c r="E76" s="144"/>
      <c r="F76" s="145" t="s">
        <v>55</v>
      </c>
      <c r="G76" s="143" t="s">
        <v>54</v>
      </c>
      <c r="H76" s="144"/>
      <c r="I76" s="146"/>
      <c r="J76" s="147" t="s">
        <v>55</v>
      </c>
      <c r="K76" s="144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 x14ac:dyDescent="0.2">
      <c r="A77" s="34"/>
      <c r="B77" s="150"/>
      <c r="C77" s="151"/>
      <c r="D77" s="151"/>
      <c r="E77" s="151"/>
      <c r="F77" s="151"/>
      <c r="G77" s="151"/>
      <c r="H77" s="151"/>
      <c r="I77" s="152"/>
      <c r="J77" s="151"/>
      <c r="K77" s="151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47" s="2" customFormat="1" ht="6.95" customHeight="1" x14ac:dyDescent="0.2">
      <c r="A81" s="34"/>
      <c r="B81" s="153"/>
      <c r="C81" s="154"/>
      <c r="D81" s="154"/>
      <c r="E81" s="154"/>
      <c r="F81" s="154"/>
      <c r="G81" s="154"/>
      <c r="H81" s="154"/>
      <c r="I81" s="155"/>
      <c r="J81" s="154"/>
      <c r="K81" s="154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4.95" customHeight="1" x14ac:dyDescent="0.2">
      <c r="A82" s="34"/>
      <c r="B82" s="35"/>
      <c r="C82" s="23" t="s">
        <v>97</v>
      </c>
      <c r="D82" s="36"/>
      <c r="E82" s="36"/>
      <c r="F82" s="36"/>
      <c r="G82" s="36"/>
      <c r="H82" s="36"/>
      <c r="I82" s="115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6.95" customHeight="1" x14ac:dyDescent="0.2">
      <c r="A83" s="34"/>
      <c r="B83" s="35"/>
      <c r="C83" s="36"/>
      <c r="D83" s="36"/>
      <c r="E83" s="36"/>
      <c r="F83" s="36"/>
      <c r="G83" s="36"/>
      <c r="H83" s="36"/>
      <c r="I83" s="115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customHeight="1" x14ac:dyDescent="0.2">
      <c r="A84" s="34"/>
      <c r="B84" s="35"/>
      <c r="C84" s="29" t="s">
        <v>16</v>
      </c>
      <c r="D84" s="36"/>
      <c r="E84" s="36"/>
      <c r="F84" s="36"/>
      <c r="G84" s="36"/>
      <c r="H84" s="36"/>
      <c r="I84" s="115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16.5" customHeight="1" x14ac:dyDescent="0.2">
      <c r="A85" s="34"/>
      <c r="B85" s="35"/>
      <c r="C85" s="36"/>
      <c r="D85" s="36"/>
      <c r="E85" s="315" t="str">
        <f>E7</f>
        <v>VD Štěchovice - generální oprava mostovky</v>
      </c>
      <c r="F85" s="316"/>
      <c r="G85" s="316"/>
      <c r="H85" s="316"/>
      <c r="I85" s="115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12" customHeight="1" x14ac:dyDescent="0.2">
      <c r="A86" s="34"/>
      <c r="B86" s="35"/>
      <c r="C86" s="29" t="s">
        <v>95</v>
      </c>
      <c r="D86" s="36"/>
      <c r="E86" s="36"/>
      <c r="F86" s="36"/>
      <c r="G86" s="36"/>
      <c r="H86" s="36"/>
      <c r="I86" s="115"/>
      <c r="J86" s="36"/>
      <c r="K86" s="36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16.5" customHeight="1" x14ac:dyDescent="0.2">
      <c r="A87" s="34"/>
      <c r="B87" s="35"/>
      <c r="C87" s="36"/>
      <c r="D87" s="36"/>
      <c r="E87" s="286" t="str">
        <f>E9</f>
        <v>VRN - VRN</v>
      </c>
      <c r="F87" s="317"/>
      <c r="G87" s="317"/>
      <c r="H87" s="317"/>
      <c r="I87" s="115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6.95" customHeight="1" x14ac:dyDescent="0.2">
      <c r="A88" s="34"/>
      <c r="B88" s="35"/>
      <c r="C88" s="36"/>
      <c r="D88" s="36"/>
      <c r="E88" s="36"/>
      <c r="F88" s="36"/>
      <c r="G88" s="36"/>
      <c r="H88" s="36"/>
      <c r="I88" s="115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12" customHeight="1" x14ac:dyDescent="0.2">
      <c r="A89" s="34"/>
      <c r="B89" s="35"/>
      <c r="C89" s="29" t="s">
        <v>20</v>
      </c>
      <c r="D89" s="36"/>
      <c r="E89" s="36"/>
      <c r="F89" s="27" t="str">
        <f>F12</f>
        <v>Štěchovice</v>
      </c>
      <c r="G89" s="36"/>
      <c r="H89" s="36"/>
      <c r="I89" s="117" t="s">
        <v>22</v>
      </c>
      <c r="J89" s="66" t="str">
        <f>IF(J12="","",J12)</f>
        <v>6. 12. 2019</v>
      </c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6.95" customHeight="1" x14ac:dyDescent="0.2">
      <c r="A90" s="34"/>
      <c r="B90" s="35"/>
      <c r="C90" s="36"/>
      <c r="D90" s="36"/>
      <c r="E90" s="36"/>
      <c r="F90" s="36"/>
      <c r="G90" s="36"/>
      <c r="H90" s="36"/>
      <c r="I90" s="115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15.2" customHeight="1" x14ac:dyDescent="0.2">
      <c r="A91" s="34"/>
      <c r="B91" s="35"/>
      <c r="C91" s="29" t="s">
        <v>24</v>
      </c>
      <c r="D91" s="36"/>
      <c r="E91" s="36"/>
      <c r="F91" s="27" t="str">
        <f>E15</f>
        <v>Povodí Vltavy, Státní podnik, Holečkova 3178/8,P 5</v>
      </c>
      <c r="G91" s="36"/>
      <c r="H91" s="36"/>
      <c r="I91" s="117" t="s">
        <v>30</v>
      </c>
      <c r="J91" s="32" t="str">
        <f>E21</f>
        <v>Ing.Tomáš Jelínek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15.2" customHeight="1" x14ac:dyDescent="0.2">
      <c r="A92" s="34"/>
      <c r="B92" s="35"/>
      <c r="C92" s="29" t="s">
        <v>28</v>
      </c>
      <c r="D92" s="36"/>
      <c r="E92" s="36"/>
      <c r="F92" s="27" t="str">
        <f>IF(E18="","",E18)</f>
        <v>Vyplň údaj</v>
      </c>
      <c r="G92" s="36"/>
      <c r="H92" s="36"/>
      <c r="I92" s="117" t="s">
        <v>34</v>
      </c>
      <c r="J92" s="32" t="str">
        <f>E24</f>
        <v>Hana Pejšová</v>
      </c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35" customHeight="1" x14ac:dyDescent="0.2">
      <c r="A93" s="34"/>
      <c r="B93" s="35"/>
      <c r="C93" s="36"/>
      <c r="D93" s="36"/>
      <c r="E93" s="36"/>
      <c r="F93" s="36"/>
      <c r="G93" s="36"/>
      <c r="H93" s="36"/>
      <c r="I93" s="115"/>
      <c r="J93" s="36"/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9.25" customHeight="1" x14ac:dyDescent="0.2">
      <c r="A94" s="34"/>
      <c r="B94" s="35"/>
      <c r="C94" s="156" t="s">
        <v>98</v>
      </c>
      <c r="D94" s="157"/>
      <c r="E94" s="157"/>
      <c r="F94" s="157"/>
      <c r="G94" s="157"/>
      <c r="H94" s="157"/>
      <c r="I94" s="158"/>
      <c r="J94" s="159" t="s">
        <v>99</v>
      </c>
      <c r="K94" s="157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2" customFormat="1" ht="10.35" customHeight="1" x14ac:dyDescent="0.2">
      <c r="A95" s="34"/>
      <c r="B95" s="35"/>
      <c r="C95" s="36"/>
      <c r="D95" s="36"/>
      <c r="E95" s="36"/>
      <c r="F95" s="36"/>
      <c r="G95" s="36"/>
      <c r="H95" s="36"/>
      <c r="I95" s="115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47" s="2" customFormat="1" ht="22.9" customHeight="1" x14ac:dyDescent="0.2">
      <c r="A96" s="34"/>
      <c r="B96" s="35"/>
      <c r="C96" s="160" t="s">
        <v>100</v>
      </c>
      <c r="D96" s="36"/>
      <c r="E96" s="36"/>
      <c r="F96" s="36"/>
      <c r="G96" s="36"/>
      <c r="H96" s="36"/>
      <c r="I96" s="115"/>
      <c r="J96" s="84">
        <f>J119</f>
        <v>0</v>
      </c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7" t="s">
        <v>101</v>
      </c>
    </row>
    <row r="97" spans="1:31" s="9" customFormat="1" ht="24.95" customHeight="1" x14ac:dyDescent="0.2">
      <c r="B97" s="161"/>
      <c r="C97" s="162"/>
      <c r="D97" s="163" t="s">
        <v>744</v>
      </c>
      <c r="E97" s="164"/>
      <c r="F97" s="164"/>
      <c r="G97" s="164"/>
      <c r="H97" s="164"/>
      <c r="I97" s="165"/>
      <c r="J97" s="166">
        <f>J120</f>
        <v>0</v>
      </c>
      <c r="K97" s="162"/>
      <c r="L97" s="167"/>
    </row>
    <row r="98" spans="1:31" s="10" customFormat="1" ht="19.899999999999999" customHeight="1" x14ac:dyDescent="0.2">
      <c r="B98" s="168"/>
      <c r="C98" s="169"/>
      <c r="D98" s="170" t="s">
        <v>745</v>
      </c>
      <c r="E98" s="171"/>
      <c r="F98" s="171"/>
      <c r="G98" s="171"/>
      <c r="H98" s="171"/>
      <c r="I98" s="172"/>
      <c r="J98" s="173">
        <f>J121</f>
        <v>0</v>
      </c>
      <c r="K98" s="169"/>
      <c r="L98" s="174"/>
    </row>
    <row r="99" spans="1:31" s="10" customFormat="1" ht="19.899999999999999" customHeight="1" x14ac:dyDescent="0.2">
      <c r="B99" s="168"/>
      <c r="C99" s="169"/>
      <c r="D99" s="170" t="s">
        <v>746</v>
      </c>
      <c r="E99" s="171"/>
      <c r="F99" s="171"/>
      <c r="G99" s="171"/>
      <c r="H99" s="171"/>
      <c r="I99" s="172"/>
      <c r="J99" s="173">
        <f>J125</f>
        <v>0</v>
      </c>
      <c r="K99" s="169"/>
      <c r="L99" s="174"/>
    </row>
    <row r="100" spans="1:31" s="2" customFormat="1" ht="21.75" customHeight="1" x14ac:dyDescent="0.2">
      <c r="A100" s="34"/>
      <c r="B100" s="35"/>
      <c r="C100" s="36"/>
      <c r="D100" s="36"/>
      <c r="E100" s="36"/>
      <c r="F100" s="36"/>
      <c r="G100" s="36"/>
      <c r="H100" s="36"/>
      <c r="I100" s="115"/>
      <c r="J100" s="36"/>
      <c r="K100" s="36"/>
      <c r="L100" s="51"/>
      <c r="S100" s="34"/>
      <c r="T100" s="34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</row>
    <row r="101" spans="1:31" s="2" customFormat="1" ht="6.95" customHeight="1" x14ac:dyDescent="0.2">
      <c r="A101" s="34"/>
      <c r="B101" s="54"/>
      <c r="C101" s="55"/>
      <c r="D101" s="55"/>
      <c r="E101" s="55"/>
      <c r="F101" s="55"/>
      <c r="G101" s="55"/>
      <c r="H101" s="55"/>
      <c r="I101" s="152"/>
      <c r="J101" s="55"/>
      <c r="K101" s="55"/>
      <c r="L101" s="51"/>
      <c r="S101" s="34"/>
      <c r="T101" s="34"/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</row>
    <row r="105" spans="1:31" s="2" customFormat="1" ht="6.95" customHeight="1" x14ac:dyDescent="0.2">
      <c r="A105" s="34"/>
      <c r="B105" s="56"/>
      <c r="C105" s="57"/>
      <c r="D105" s="57"/>
      <c r="E105" s="57"/>
      <c r="F105" s="57"/>
      <c r="G105" s="57"/>
      <c r="H105" s="57"/>
      <c r="I105" s="155"/>
      <c r="J105" s="57"/>
      <c r="K105" s="57"/>
      <c r="L105" s="51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pans="1:31" s="2" customFormat="1" ht="24.95" customHeight="1" x14ac:dyDescent="0.2">
      <c r="A106" s="34"/>
      <c r="B106" s="35"/>
      <c r="C106" s="23" t="s">
        <v>117</v>
      </c>
      <c r="D106" s="36"/>
      <c r="E106" s="36"/>
      <c r="F106" s="36"/>
      <c r="G106" s="36"/>
      <c r="H106" s="36"/>
      <c r="I106" s="115"/>
      <c r="J106" s="36"/>
      <c r="K106" s="36"/>
      <c r="L106" s="51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pans="1:31" s="2" customFormat="1" ht="6.95" customHeight="1" x14ac:dyDescent="0.2">
      <c r="A107" s="34"/>
      <c r="B107" s="35"/>
      <c r="C107" s="36"/>
      <c r="D107" s="36"/>
      <c r="E107" s="36"/>
      <c r="F107" s="36"/>
      <c r="G107" s="36"/>
      <c r="H107" s="36"/>
      <c r="I107" s="115"/>
      <c r="J107" s="36"/>
      <c r="K107" s="36"/>
      <c r="L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pans="1:31" s="2" customFormat="1" ht="12" customHeight="1" x14ac:dyDescent="0.2">
      <c r="A108" s="34"/>
      <c r="B108" s="35"/>
      <c r="C108" s="29" t="s">
        <v>16</v>
      </c>
      <c r="D108" s="36"/>
      <c r="E108" s="36"/>
      <c r="F108" s="36"/>
      <c r="G108" s="36"/>
      <c r="H108" s="36"/>
      <c r="I108" s="115"/>
      <c r="J108" s="36"/>
      <c r="K108" s="36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pans="1:31" s="2" customFormat="1" ht="16.5" customHeight="1" x14ac:dyDescent="0.2">
      <c r="A109" s="34"/>
      <c r="B109" s="35"/>
      <c r="C109" s="36"/>
      <c r="D109" s="36"/>
      <c r="E109" s="315" t="str">
        <f>E7</f>
        <v>VD Štěchovice - generální oprava mostovky</v>
      </c>
      <c r="F109" s="316"/>
      <c r="G109" s="316"/>
      <c r="H109" s="316"/>
      <c r="I109" s="115"/>
      <c r="J109" s="36"/>
      <c r="K109" s="36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pans="1:31" s="2" customFormat="1" ht="12" customHeight="1" x14ac:dyDescent="0.2">
      <c r="A110" s="34"/>
      <c r="B110" s="35"/>
      <c r="C110" s="29" t="s">
        <v>95</v>
      </c>
      <c r="D110" s="36"/>
      <c r="E110" s="36"/>
      <c r="F110" s="36"/>
      <c r="G110" s="36"/>
      <c r="H110" s="36"/>
      <c r="I110" s="115"/>
      <c r="J110" s="36"/>
      <c r="K110" s="36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31" s="2" customFormat="1" ht="16.5" customHeight="1" x14ac:dyDescent="0.2">
      <c r="A111" s="34"/>
      <c r="B111" s="35"/>
      <c r="C111" s="36"/>
      <c r="D111" s="36"/>
      <c r="E111" s="286" t="str">
        <f>E9</f>
        <v>VRN - VRN</v>
      </c>
      <c r="F111" s="317"/>
      <c r="G111" s="317"/>
      <c r="H111" s="317"/>
      <c r="I111" s="115"/>
      <c r="J111" s="36"/>
      <c r="K111" s="36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31" s="2" customFormat="1" ht="6.95" customHeight="1" x14ac:dyDescent="0.2">
      <c r="A112" s="34"/>
      <c r="B112" s="35"/>
      <c r="C112" s="36"/>
      <c r="D112" s="36"/>
      <c r="E112" s="36"/>
      <c r="F112" s="36"/>
      <c r="G112" s="36"/>
      <c r="H112" s="36"/>
      <c r="I112" s="115"/>
      <c r="J112" s="36"/>
      <c r="K112" s="36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5" s="2" customFormat="1" ht="12" customHeight="1" x14ac:dyDescent="0.2">
      <c r="A113" s="34"/>
      <c r="B113" s="35"/>
      <c r="C113" s="29" t="s">
        <v>20</v>
      </c>
      <c r="D113" s="36"/>
      <c r="E113" s="36"/>
      <c r="F113" s="27" t="str">
        <f>F12</f>
        <v>Štěchovice</v>
      </c>
      <c r="G113" s="36"/>
      <c r="H113" s="36"/>
      <c r="I113" s="117" t="s">
        <v>22</v>
      </c>
      <c r="J113" s="66" t="str">
        <f>IF(J12="","",J12)</f>
        <v>6. 12. 2019</v>
      </c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5" s="2" customFormat="1" ht="6.95" customHeight="1" x14ac:dyDescent="0.2">
      <c r="A114" s="34"/>
      <c r="B114" s="35"/>
      <c r="C114" s="36"/>
      <c r="D114" s="36"/>
      <c r="E114" s="36"/>
      <c r="F114" s="36"/>
      <c r="G114" s="36"/>
      <c r="H114" s="36"/>
      <c r="I114" s="115"/>
      <c r="J114" s="36"/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5" s="2" customFormat="1" ht="15.2" customHeight="1" x14ac:dyDescent="0.2">
      <c r="A115" s="34"/>
      <c r="B115" s="35"/>
      <c r="C115" s="29" t="s">
        <v>24</v>
      </c>
      <c r="D115" s="36"/>
      <c r="E115" s="36"/>
      <c r="F115" s="27" t="str">
        <f>E15</f>
        <v>Povodí Vltavy, Státní podnik, Holečkova 3178/8,P 5</v>
      </c>
      <c r="G115" s="36"/>
      <c r="H115" s="36"/>
      <c r="I115" s="117" t="s">
        <v>30</v>
      </c>
      <c r="J115" s="32" t="str">
        <f>E21</f>
        <v>Ing.Tomáš Jelínek</v>
      </c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5" s="2" customFormat="1" ht="15.2" customHeight="1" x14ac:dyDescent="0.2">
      <c r="A116" s="34"/>
      <c r="B116" s="35"/>
      <c r="C116" s="29" t="s">
        <v>28</v>
      </c>
      <c r="D116" s="36"/>
      <c r="E116" s="36"/>
      <c r="F116" s="27" t="str">
        <f>IF(E18="","",E18)</f>
        <v>Vyplň údaj</v>
      </c>
      <c r="G116" s="36"/>
      <c r="H116" s="36"/>
      <c r="I116" s="117" t="s">
        <v>34</v>
      </c>
      <c r="J116" s="32" t="str">
        <f>E24</f>
        <v>Hana Pejšová</v>
      </c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5" s="2" customFormat="1" ht="10.35" customHeight="1" x14ac:dyDescent="0.2">
      <c r="A117" s="34"/>
      <c r="B117" s="35"/>
      <c r="C117" s="36"/>
      <c r="D117" s="36"/>
      <c r="E117" s="36"/>
      <c r="F117" s="36"/>
      <c r="G117" s="36"/>
      <c r="H117" s="36"/>
      <c r="I117" s="115"/>
      <c r="J117" s="36"/>
      <c r="K117" s="36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5" s="11" customFormat="1" ht="29.25" customHeight="1" x14ac:dyDescent="0.2">
      <c r="A118" s="175"/>
      <c r="B118" s="176"/>
      <c r="C118" s="177" t="s">
        <v>118</v>
      </c>
      <c r="D118" s="178" t="s">
        <v>64</v>
      </c>
      <c r="E118" s="178" t="s">
        <v>60</v>
      </c>
      <c r="F118" s="178" t="s">
        <v>61</v>
      </c>
      <c r="G118" s="178" t="s">
        <v>119</v>
      </c>
      <c r="H118" s="178" t="s">
        <v>120</v>
      </c>
      <c r="I118" s="179" t="s">
        <v>121</v>
      </c>
      <c r="J118" s="178" t="s">
        <v>99</v>
      </c>
      <c r="K118" s="180" t="s">
        <v>122</v>
      </c>
      <c r="L118" s="181"/>
      <c r="M118" s="75" t="s">
        <v>1</v>
      </c>
      <c r="N118" s="76" t="s">
        <v>43</v>
      </c>
      <c r="O118" s="76" t="s">
        <v>123</v>
      </c>
      <c r="P118" s="76" t="s">
        <v>124</v>
      </c>
      <c r="Q118" s="76" t="s">
        <v>125</v>
      </c>
      <c r="R118" s="76" t="s">
        <v>126</v>
      </c>
      <c r="S118" s="76" t="s">
        <v>127</v>
      </c>
      <c r="T118" s="77" t="s">
        <v>128</v>
      </c>
      <c r="U118" s="175"/>
      <c r="V118" s="175"/>
      <c r="W118" s="175"/>
      <c r="X118" s="175"/>
      <c r="Y118" s="175"/>
      <c r="Z118" s="175"/>
      <c r="AA118" s="175"/>
      <c r="AB118" s="175"/>
      <c r="AC118" s="175"/>
      <c r="AD118" s="175"/>
      <c r="AE118" s="175"/>
    </row>
    <row r="119" spans="1:65" s="2" customFormat="1" ht="22.9" customHeight="1" x14ac:dyDescent="0.25">
      <c r="A119" s="34"/>
      <c r="B119" s="35"/>
      <c r="C119" s="82" t="s">
        <v>129</v>
      </c>
      <c r="D119" s="36"/>
      <c r="E119" s="36"/>
      <c r="F119" s="36"/>
      <c r="G119" s="36"/>
      <c r="H119" s="36"/>
      <c r="I119" s="115"/>
      <c r="J119" s="182">
        <f>BK119</f>
        <v>0</v>
      </c>
      <c r="K119" s="36"/>
      <c r="L119" s="39"/>
      <c r="M119" s="78"/>
      <c r="N119" s="183"/>
      <c r="O119" s="79"/>
      <c r="P119" s="184">
        <f>P120</f>
        <v>0</v>
      </c>
      <c r="Q119" s="79"/>
      <c r="R119" s="184">
        <f>R120</f>
        <v>0</v>
      </c>
      <c r="S119" s="79"/>
      <c r="T119" s="185">
        <f>T120</f>
        <v>0</v>
      </c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  <c r="AT119" s="17" t="s">
        <v>78</v>
      </c>
      <c r="AU119" s="17" t="s">
        <v>101</v>
      </c>
      <c r="BK119" s="186">
        <f>BK120</f>
        <v>0</v>
      </c>
    </row>
    <row r="120" spans="1:65" s="12" customFormat="1" ht="25.9" customHeight="1" x14ac:dyDescent="0.2">
      <c r="B120" s="187"/>
      <c r="C120" s="188"/>
      <c r="D120" s="189" t="s">
        <v>78</v>
      </c>
      <c r="E120" s="190" t="s">
        <v>92</v>
      </c>
      <c r="F120" s="190" t="s">
        <v>747</v>
      </c>
      <c r="G120" s="188"/>
      <c r="H120" s="188"/>
      <c r="I120" s="191"/>
      <c r="J120" s="192">
        <f>BK120</f>
        <v>0</v>
      </c>
      <c r="K120" s="188"/>
      <c r="L120" s="193"/>
      <c r="M120" s="194"/>
      <c r="N120" s="195"/>
      <c r="O120" s="195"/>
      <c r="P120" s="196">
        <f>P121+P125</f>
        <v>0</v>
      </c>
      <c r="Q120" s="195"/>
      <c r="R120" s="196">
        <f>R121+R125</f>
        <v>0</v>
      </c>
      <c r="S120" s="195"/>
      <c r="T120" s="197">
        <f>T121+T125</f>
        <v>0</v>
      </c>
      <c r="AR120" s="198" t="s">
        <v>164</v>
      </c>
      <c r="AT120" s="199" t="s">
        <v>78</v>
      </c>
      <c r="AU120" s="199" t="s">
        <v>79</v>
      </c>
      <c r="AY120" s="198" t="s">
        <v>132</v>
      </c>
      <c r="BK120" s="200">
        <f>BK121+BK125</f>
        <v>0</v>
      </c>
    </row>
    <row r="121" spans="1:65" s="12" customFormat="1" ht="22.9" customHeight="1" x14ac:dyDescent="0.2">
      <c r="B121" s="187"/>
      <c r="C121" s="188"/>
      <c r="D121" s="189" t="s">
        <v>78</v>
      </c>
      <c r="E121" s="201" t="s">
        <v>748</v>
      </c>
      <c r="F121" s="201" t="s">
        <v>749</v>
      </c>
      <c r="G121" s="188"/>
      <c r="H121" s="188"/>
      <c r="I121" s="191"/>
      <c r="J121" s="202">
        <f>BK121</f>
        <v>0</v>
      </c>
      <c r="K121" s="188"/>
      <c r="L121" s="193"/>
      <c r="M121" s="194"/>
      <c r="N121" s="195"/>
      <c r="O121" s="195"/>
      <c r="P121" s="196">
        <f>SUM(P122:P124)</f>
        <v>0</v>
      </c>
      <c r="Q121" s="195"/>
      <c r="R121" s="196">
        <f>SUM(R122:R124)</f>
        <v>0</v>
      </c>
      <c r="S121" s="195"/>
      <c r="T121" s="197">
        <f>SUM(T122:T124)</f>
        <v>0</v>
      </c>
      <c r="AR121" s="198" t="s">
        <v>164</v>
      </c>
      <c r="AT121" s="199" t="s">
        <v>78</v>
      </c>
      <c r="AU121" s="199" t="s">
        <v>86</v>
      </c>
      <c r="AY121" s="198" t="s">
        <v>132</v>
      </c>
      <c r="BK121" s="200">
        <f>SUM(BK122:BK124)</f>
        <v>0</v>
      </c>
    </row>
    <row r="122" spans="1:65" s="2" customFormat="1" ht="33" customHeight="1" x14ac:dyDescent="0.2">
      <c r="A122" s="34"/>
      <c r="B122" s="35"/>
      <c r="C122" s="203" t="s">
        <v>86</v>
      </c>
      <c r="D122" s="203" t="s">
        <v>135</v>
      </c>
      <c r="E122" s="204" t="s">
        <v>750</v>
      </c>
      <c r="F122" s="205" t="s">
        <v>751</v>
      </c>
      <c r="G122" s="206" t="s">
        <v>193</v>
      </c>
      <c r="H122" s="207">
        <v>1</v>
      </c>
      <c r="I122" s="208"/>
      <c r="J122" s="209">
        <f>ROUND(I122*H122,2)</f>
        <v>0</v>
      </c>
      <c r="K122" s="205" t="s">
        <v>1</v>
      </c>
      <c r="L122" s="39"/>
      <c r="M122" s="210" t="s">
        <v>1</v>
      </c>
      <c r="N122" s="211" t="s">
        <v>44</v>
      </c>
      <c r="O122" s="71"/>
      <c r="P122" s="212">
        <f>O122*H122</f>
        <v>0</v>
      </c>
      <c r="Q122" s="212">
        <v>0</v>
      </c>
      <c r="R122" s="212">
        <f>Q122*H122</f>
        <v>0</v>
      </c>
      <c r="S122" s="212">
        <v>0</v>
      </c>
      <c r="T122" s="213">
        <f>S122*H122</f>
        <v>0</v>
      </c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R122" s="214" t="s">
        <v>752</v>
      </c>
      <c r="AT122" s="214" t="s">
        <v>135</v>
      </c>
      <c r="AU122" s="214" t="s">
        <v>88</v>
      </c>
      <c r="AY122" s="17" t="s">
        <v>132</v>
      </c>
      <c r="BE122" s="215">
        <f>IF(N122="základní",J122,0)</f>
        <v>0</v>
      </c>
      <c r="BF122" s="215">
        <f>IF(N122="snížená",J122,0)</f>
        <v>0</v>
      </c>
      <c r="BG122" s="215">
        <f>IF(N122="zákl. přenesená",J122,0)</f>
        <v>0</v>
      </c>
      <c r="BH122" s="215">
        <f>IF(N122="sníž. přenesená",J122,0)</f>
        <v>0</v>
      </c>
      <c r="BI122" s="215">
        <f>IF(N122="nulová",J122,0)</f>
        <v>0</v>
      </c>
      <c r="BJ122" s="17" t="s">
        <v>86</v>
      </c>
      <c r="BK122" s="215">
        <f>ROUND(I122*H122,2)</f>
        <v>0</v>
      </c>
      <c r="BL122" s="17" t="s">
        <v>752</v>
      </c>
      <c r="BM122" s="214" t="s">
        <v>753</v>
      </c>
    </row>
    <row r="123" spans="1:65" s="2" customFormat="1" ht="33" customHeight="1" x14ac:dyDescent="0.2">
      <c r="A123" s="34"/>
      <c r="B123" s="35"/>
      <c r="C123" s="203" t="s">
        <v>88</v>
      </c>
      <c r="D123" s="203" t="s">
        <v>135</v>
      </c>
      <c r="E123" s="204" t="s">
        <v>754</v>
      </c>
      <c r="F123" s="205" t="s">
        <v>755</v>
      </c>
      <c r="G123" s="206" t="s">
        <v>193</v>
      </c>
      <c r="H123" s="207">
        <v>1</v>
      </c>
      <c r="I123" s="208"/>
      <c r="J123" s="209">
        <f>ROUND(I123*H123,2)</f>
        <v>0</v>
      </c>
      <c r="K123" s="205" t="s">
        <v>1</v>
      </c>
      <c r="L123" s="39"/>
      <c r="M123" s="210" t="s">
        <v>1</v>
      </c>
      <c r="N123" s="211" t="s">
        <v>44</v>
      </c>
      <c r="O123" s="71"/>
      <c r="P123" s="212">
        <f>O123*H123</f>
        <v>0</v>
      </c>
      <c r="Q123" s="212">
        <v>0</v>
      </c>
      <c r="R123" s="212">
        <f>Q123*H123</f>
        <v>0</v>
      </c>
      <c r="S123" s="212">
        <v>0</v>
      </c>
      <c r="T123" s="213">
        <f>S123*H123</f>
        <v>0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R123" s="214" t="s">
        <v>752</v>
      </c>
      <c r="AT123" s="214" t="s">
        <v>135</v>
      </c>
      <c r="AU123" s="214" t="s">
        <v>88</v>
      </c>
      <c r="AY123" s="17" t="s">
        <v>132</v>
      </c>
      <c r="BE123" s="215">
        <f>IF(N123="základní",J123,0)</f>
        <v>0</v>
      </c>
      <c r="BF123" s="215">
        <f>IF(N123="snížená",J123,0)</f>
        <v>0</v>
      </c>
      <c r="BG123" s="215">
        <f>IF(N123="zákl. přenesená",J123,0)</f>
        <v>0</v>
      </c>
      <c r="BH123" s="215">
        <f>IF(N123="sníž. přenesená",J123,0)</f>
        <v>0</v>
      </c>
      <c r="BI123" s="215">
        <f>IF(N123="nulová",J123,0)</f>
        <v>0</v>
      </c>
      <c r="BJ123" s="17" t="s">
        <v>86</v>
      </c>
      <c r="BK123" s="215">
        <f>ROUND(I123*H123,2)</f>
        <v>0</v>
      </c>
      <c r="BL123" s="17" t="s">
        <v>752</v>
      </c>
      <c r="BM123" s="214" t="s">
        <v>756</v>
      </c>
    </row>
    <row r="124" spans="1:65" s="2" customFormat="1" ht="33" customHeight="1" x14ac:dyDescent="0.2">
      <c r="A124" s="34"/>
      <c r="B124" s="35"/>
      <c r="C124" s="203" t="s">
        <v>151</v>
      </c>
      <c r="D124" s="203" t="s">
        <v>135</v>
      </c>
      <c r="E124" s="204" t="s">
        <v>757</v>
      </c>
      <c r="F124" s="205" t="s">
        <v>758</v>
      </c>
      <c r="G124" s="206" t="s">
        <v>193</v>
      </c>
      <c r="H124" s="207">
        <v>1</v>
      </c>
      <c r="I124" s="208"/>
      <c r="J124" s="209">
        <f>ROUND(I124*H124,2)</f>
        <v>0</v>
      </c>
      <c r="K124" s="205" t="s">
        <v>1</v>
      </c>
      <c r="L124" s="39"/>
      <c r="M124" s="210" t="s">
        <v>1</v>
      </c>
      <c r="N124" s="211" t="s">
        <v>44</v>
      </c>
      <c r="O124" s="71"/>
      <c r="P124" s="212">
        <f>O124*H124</f>
        <v>0</v>
      </c>
      <c r="Q124" s="212">
        <v>0</v>
      </c>
      <c r="R124" s="212">
        <f>Q124*H124</f>
        <v>0</v>
      </c>
      <c r="S124" s="212">
        <v>0</v>
      </c>
      <c r="T124" s="213">
        <f>S124*H124</f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R124" s="214" t="s">
        <v>752</v>
      </c>
      <c r="AT124" s="214" t="s">
        <v>135</v>
      </c>
      <c r="AU124" s="214" t="s">
        <v>88</v>
      </c>
      <c r="AY124" s="17" t="s">
        <v>132</v>
      </c>
      <c r="BE124" s="215">
        <f>IF(N124="základní",J124,0)</f>
        <v>0</v>
      </c>
      <c r="BF124" s="215">
        <f>IF(N124="snížená",J124,0)</f>
        <v>0</v>
      </c>
      <c r="BG124" s="215">
        <f>IF(N124="zákl. přenesená",J124,0)</f>
        <v>0</v>
      </c>
      <c r="BH124" s="215">
        <f>IF(N124="sníž. přenesená",J124,0)</f>
        <v>0</v>
      </c>
      <c r="BI124" s="215">
        <f>IF(N124="nulová",J124,0)</f>
        <v>0</v>
      </c>
      <c r="BJ124" s="17" t="s">
        <v>86</v>
      </c>
      <c r="BK124" s="215">
        <f>ROUND(I124*H124,2)</f>
        <v>0</v>
      </c>
      <c r="BL124" s="17" t="s">
        <v>752</v>
      </c>
      <c r="BM124" s="214" t="s">
        <v>759</v>
      </c>
    </row>
    <row r="125" spans="1:65" s="12" customFormat="1" ht="22.9" customHeight="1" x14ac:dyDescent="0.2">
      <c r="B125" s="187"/>
      <c r="C125" s="188"/>
      <c r="D125" s="189" t="s">
        <v>78</v>
      </c>
      <c r="E125" s="201" t="s">
        <v>760</v>
      </c>
      <c r="F125" s="201" t="s">
        <v>761</v>
      </c>
      <c r="G125" s="188"/>
      <c r="H125" s="188"/>
      <c r="I125" s="191"/>
      <c r="J125" s="202">
        <f>BK125</f>
        <v>0</v>
      </c>
      <c r="K125" s="188"/>
      <c r="L125" s="193"/>
      <c r="M125" s="194"/>
      <c r="N125" s="195"/>
      <c r="O125" s="195"/>
      <c r="P125" s="196">
        <f>SUM(P126:P127)</f>
        <v>0</v>
      </c>
      <c r="Q125" s="195"/>
      <c r="R125" s="196">
        <f>SUM(R126:R127)</f>
        <v>0</v>
      </c>
      <c r="S125" s="195"/>
      <c r="T125" s="197">
        <f>SUM(T126:T127)</f>
        <v>0</v>
      </c>
      <c r="AR125" s="198" t="s">
        <v>164</v>
      </c>
      <c r="AT125" s="199" t="s">
        <v>78</v>
      </c>
      <c r="AU125" s="199" t="s">
        <v>86</v>
      </c>
      <c r="AY125" s="198" t="s">
        <v>132</v>
      </c>
      <c r="BK125" s="200">
        <f>SUM(BK126:BK127)</f>
        <v>0</v>
      </c>
    </row>
    <row r="126" spans="1:65" s="2" customFormat="1" ht="55.5" customHeight="1" x14ac:dyDescent="0.2">
      <c r="A126" s="34"/>
      <c r="B126" s="35"/>
      <c r="C126" s="203" t="s">
        <v>133</v>
      </c>
      <c r="D126" s="203" t="s">
        <v>135</v>
      </c>
      <c r="E126" s="204" t="s">
        <v>762</v>
      </c>
      <c r="F126" s="205" t="s">
        <v>763</v>
      </c>
      <c r="G126" s="206" t="s">
        <v>193</v>
      </c>
      <c r="H126" s="207">
        <v>1</v>
      </c>
      <c r="I126" s="208"/>
      <c r="J126" s="209">
        <f>ROUND(I126*H126,2)</f>
        <v>0</v>
      </c>
      <c r="K126" s="205" t="s">
        <v>1</v>
      </c>
      <c r="L126" s="39"/>
      <c r="M126" s="210" t="s">
        <v>1</v>
      </c>
      <c r="N126" s="211" t="s">
        <v>44</v>
      </c>
      <c r="O126" s="71"/>
      <c r="P126" s="212">
        <f>O126*H126</f>
        <v>0</v>
      </c>
      <c r="Q126" s="212">
        <v>0</v>
      </c>
      <c r="R126" s="212">
        <f>Q126*H126</f>
        <v>0</v>
      </c>
      <c r="S126" s="212">
        <v>0</v>
      </c>
      <c r="T126" s="213">
        <f>S126*H126</f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214" t="s">
        <v>752</v>
      </c>
      <c r="AT126" s="214" t="s">
        <v>135</v>
      </c>
      <c r="AU126" s="214" t="s">
        <v>88</v>
      </c>
      <c r="AY126" s="17" t="s">
        <v>132</v>
      </c>
      <c r="BE126" s="215">
        <f>IF(N126="základní",J126,0)</f>
        <v>0</v>
      </c>
      <c r="BF126" s="215">
        <f>IF(N126="snížená",J126,0)</f>
        <v>0</v>
      </c>
      <c r="BG126" s="215">
        <f>IF(N126="zákl. přenesená",J126,0)</f>
        <v>0</v>
      </c>
      <c r="BH126" s="215">
        <f>IF(N126="sníž. přenesená",J126,0)</f>
        <v>0</v>
      </c>
      <c r="BI126" s="215">
        <f>IF(N126="nulová",J126,0)</f>
        <v>0</v>
      </c>
      <c r="BJ126" s="17" t="s">
        <v>86</v>
      </c>
      <c r="BK126" s="215">
        <f>ROUND(I126*H126,2)</f>
        <v>0</v>
      </c>
      <c r="BL126" s="17" t="s">
        <v>752</v>
      </c>
      <c r="BM126" s="214" t="s">
        <v>764</v>
      </c>
    </row>
    <row r="127" spans="1:65" s="2" customFormat="1" ht="16.5" customHeight="1" x14ac:dyDescent="0.2">
      <c r="A127" s="34"/>
      <c r="B127" s="35"/>
      <c r="C127" s="203" t="s">
        <v>164</v>
      </c>
      <c r="D127" s="203" t="s">
        <v>135</v>
      </c>
      <c r="E127" s="204" t="s">
        <v>765</v>
      </c>
      <c r="F127" s="205" t="s">
        <v>766</v>
      </c>
      <c r="G127" s="206" t="s">
        <v>193</v>
      </c>
      <c r="H127" s="207">
        <v>1</v>
      </c>
      <c r="I127" s="208"/>
      <c r="J127" s="209">
        <f>ROUND(I127*H127,2)</f>
        <v>0</v>
      </c>
      <c r="K127" s="205" t="s">
        <v>1</v>
      </c>
      <c r="L127" s="39"/>
      <c r="M127" s="262" t="s">
        <v>1</v>
      </c>
      <c r="N127" s="263" t="s">
        <v>44</v>
      </c>
      <c r="O127" s="264"/>
      <c r="P127" s="265">
        <f>O127*H127</f>
        <v>0</v>
      </c>
      <c r="Q127" s="265">
        <v>0</v>
      </c>
      <c r="R127" s="265">
        <f>Q127*H127</f>
        <v>0</v>
      </c>
      <c r="S127" s="265">
        <v>0</v>
      </c>
      <c r="T127" s="266">
        <f>S127*H127</f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214" t="s">
        <v>752</v>
      </c>
      <c r="AT127" s="214" t="s">
        <v>135</v>
      </c>
      <c r="AU127" s="214" t="s">
        <v>88</v>
      </c>
      <c r="AY127" s="17" t="s">
        <v>132</v>
      </c>
      <c r="BE127" s="215">
        <f>IF(N127="základní",J127,0)</f>
        <v>0</v>
      </c>
      <c r="BF127" s="215">
        <f>IF(N127="snížená",J127,0)</f>
        <v>0</v>
      </c>
      <c r="BG127" s="215">
        <f>IF(N127="zákl. přenesená",J127,0)</f>
        <v>0</v>
      </c>
      <c r="BH127" s="215">
        <f>IF(N127="sníž. přenesená",J127,0)</f>
        <v>0</v>
      </c>
      <c r="BI127" s="215">
        <f>IF(N127="nulová",J127,0)</f>
        <v>0</v>
      </c>
      <c r="BJ127" s="17" t="s">
        <v>86</v>
      </c>
      <c r="BK127" s="215">
        <f>ROUND(I127*H127,2)</f>
        <v>0</v>
      </c>
      <c r="BL127" s="17" t="s">
        <v>752</v>
      </c>
      <c r="BM127" s="214" t="s">
        <v>767</v>
      </c>
    </row>
    <row r="128" spans="1:65" s="2" customFormat="1" ht="6.95" customHeight="1" x14ac:dyDescent="0.2">
      <c r="A128" s="34"/>
      <c r="B128" s="54"/>
      <c r="C128" s="55"/>
      <c r="D128" s="55"/>
      <c r="E128" s="55"/>
      <c r="F128" s="55"/>
      <c r="G128" s="55"/>
      <c r="H128" s="55"/>
      <c r="I128" s="152"/>
      <c r="J128" s="55"/>
      <c r="K128" s="55"/>
      <c r="L128" s="39"/>
      <c r="M128" s="34"/>
      <c r="O128" s="34"/>
      <c r="P128" s="34"/>
      <c r="Q128" s="34"/>
      <c r="R128" s="34"/>
      <c r="S128" s="34"/>
      <c r="T128" s="34"/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</row>
  </sheetData>
  <sheetProtection algorithmName="SHA-512" hashValue="IJB8HRiGQ0pRomwa7Ak+Hdw/4FD0wjl2mQHcXHSmH2hlOwoOAAtJ0PKqwR16emitj5pCc6RyRAH3vcyPCsy6aQ==" saltValue="loUOHOzlEwNSi84np24Quc3EaXZ4CZLyVnmWEJ87Mgfd/7LOlb5/yLdgi4j2qLnMPOnBbg+2eCJY4MPra8VAqw==" spinCount="100000" sheet="1" objects="1" scenarios="1" formatColumns="0" formatRows="0" autoFilter="0"/>
  <autoFilter ref="C118:K127"/>
  <mergeCells count="9">
    <mergeCell ref="E87:H87"/>
    <mergeCell ref="E109:H109"/>
    <mergeCell ref="E111:H11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8</vt:i4>
      </vt:variant>
    </vt:vector>
  </HeadingPairs>
  <TitlesOfParts>
    <vt:vector size="12" baseType="lpstr">
      <vt:lpstr>Rekapitulace stavby</vt:lpstr>
      <vt:lpstr>SO.01.a - VD Štěchovice -...</vt:lpstr>
      <vt:lpstr>SO.01.b - VD Štěchovice -...</vt:lpstr>
      <vt:lpstr>VRN - VRN</vt:lpstr>
      <vt:lpstr>'Rekapitulace stavby'!Názvy_tisku</vt:lpstr>
      <vt:lpstr>'SO.01.a - VD Štěchovice -...'!Názvy_tisku</vt:lpstr>
      <vt:lpstr>'SO.01.b - VD Štěchovice -...'!Názvy_tisku</vt:lpstr>
      <vt:lpstr>'VRN - VRN'!Názvy_tisku</vt:lpstr>
      <vt:lpstr>'Rekapitulace stavby'!Oblast_tisku</vt:lpstr>
      <vt:lpstr>'SO.01.a - VD Štěchovice -...'!Oblast_tisku</vt:lpstr>
      <vt:lpstr>'SO.01.b - VD Štěchovice -...'!Oblast_tisku</vt:lpstr>
      <vt:lpstr>'VRN - VRN'!Oblast_tisku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Hana-NB\Hana NB</dc:creator>
  <cp:lastModifiedBy>Hana NB</cp:lastModifiedBy>
  <dcterms:created xsi:type="dcterms:W3CDTF">2020-07-02T12:52:37Z</dcterms:created>
  <dcterms:modified xsi:type="dcterms:W3CDTF">2020-07-02T12:54:02Z</dcterms:modified>
</cp:coreProperties>
</file>